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G KHAI\2024\"/>
    </mc:Choice>
  </mc:AlternateContent>
  <xr:revisionPtr revIDLastSave="0" documentId="13_ncr:1_{B1C4D873-E10C-449D-8544-DC01DADC2B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U TOAN" sheetId="2" r:id="rId1"/>
    <sheet name="BIEU 03 6T ĐAU NAM" sheetId="8" r:id="rId2"/>
    <sheet name="BIEU 03  6TCUOI NAM" sheetId="9" r:id="rId3"/>
    <sheet name="BIEU 03 CA  NAM" sheetId="10" r:id="rId4"/>
    <sheet name="BIEU 04 (2)" sheetId="5" r:id="rId5"/>
  </sheets>
  <definedNames>
    <definedName name="chuong_pl_7" localSheetId="2">'BIEU 03  6TCUOI NAM'!$A$1</definedName>
    <definedName name="chuong_pl_7" localSheetId="1">'BIEU 03 6T ĐAU NAM'!$B$1</definedName>
    <definedName name="chuong_pl_7" localSheetId="3">'BIEU 03 CA  NAM'!$A$1</definedName>
    <definedName name="_xlnm.Print_Titles" localSheetId="2">'BIEU 03  6TCUOI NAM'!$8:$9</definedName>
    <definedName name="_xlnm.Print_Titles" localSheetId="1">'BIEU 03 6T ĐAU NAM'!$8:$9</definedName>
    <definedName name="_xlnm.Print_Titles" localSheetId="3">'BIEU 03 CA  NAM'!$8:$9</definedName>
    <definedName name="_xlnm.Print_Titles" localSheetId="4">'BIEU 04 (2)'!$8:$9</definedName>
    <definedName name="_xlnm.Print_Titles" localSheetId="0">'DU TOAN'!$10:$11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" l="1"/>
  <c r="E15" i="8"/>
  <c r="F15" i="8"/>
  <c r="E18" i="8"/>
  <c r="E17" i="8" s="1"/>
  <c r="F17" i="8" s="1"/>
  <c r="F19" i="8"/>
  <c r="F20" i="8"/>
  <c r="F21" i="8"/>
  <c r="F22" i="8"/>
  <c r="F23" i="8"/>
  <c r="F24" i="8"/>
  <c r="F25" i="8"/>
  <c r="D26" i="8"/>
  <c r="F26" i="8" s="1"/>
  <c r="E39" i="8"/>
  <c r="F40" i="8"/>
  <c r="F41" i="8"/>
  <c r="F42" i="8"/>
  <c r="F43" i="8"/>
  <c r="F44" i="8"/>
  <c r="F45" i="8"/>
  <c r="F46" i="8"/>
  <c r="F47" i="8"/>
  <c r="F48" i="8"/>
  <c r="F49" i="8"/>
  <c r="F50" i="8"/>
  <c r="D51" i="8"/>
  <c r="F51" i="8" s="1"/>
  <c r="F52" i="8"/>
  <c r="F53" i="8"/>
  <c r="D54" i="8"/>
  <c r="F54" i="8" s="1"/>
  <c r="F55" i="8"/>
  <c r="F56" i="8"/>
  <c r="D38" i="2"/>
  <c r="D39" i="2"/>
  <c r="H25" i="8"/>
  <c r="D20" i="2"/>
  <c r="D18" i="8" l="1"/>
  <c r="F18" i="8" s="1"/>
  <c r="D39" i="8"/>
  <c r="F39" i="8" s="1"/>
  <c r="D53" i="2"/>
  <c r="H48" i="2"/>
  <c r="D50" i="2"/>
  <c r="H47" i="2"/>
  <c r="E44" i="2"/>
  <c r="H25" i="2"/>
  <c r="H55" i="2"/>
  <c r="H54" i="2"/>
  <c r="E42" i="2"/>
  <c r="D26" i="2"/>
  <c r="I18" i="10"/>
  <c r="G18" i="10"/>
  <c r="D17" i="10"/>
  <c r="H15" i="10"/>
  <c r="D53" i="10"/>
  <c r="D38" i="10" s="1"/>
  <c r="E38" i="10" s="1"/>
  <c r="D23" i="10"/>
  <c r="E15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C38" i="10"/>
  <c r="E24" i="10"/>
  <c r="E23" i="10"/>
  <c r="E22" i="10"/>
  <c r="E21" i="10"/>
  <c r="E19" i="10"/>
  <c r="E18" i="10"/>
  <c r="C13" i="10"/>
  <c r="E38" i="9"/>
  <c r="D38" i="9"/>
  <c r="D53" i="9"/>
  <c r="E44" i="9"/>
  <c r="E45" i="9"/>
  <c r="E42" i="9"/>
  <c r="E41" i="9"/>
  <c r="D23" i="9"/>
  <c r="E23" i="9"/>
  <c r="D18" i="9"/>
  <c r="E18" i="9" s="1"/>
  <c r="D15" i="9"/>
  <c r="E15" i="9" s="1"/>
  <c r="E55" i="9"/>
  <c r="E54" i="9"/>
  <c r="E53" i="9"/>
  <c r="E52" i="9"/>
  <c r="E51" i="9"/>
  <c r="E50" i="9"/>
  <c r="E49" i="9"/>
  <c r="E48" i="9"/>
  <c r="E47" i="9"/>
  <c r="E46" i="9"/>
  <c r="E43" i="9"/>
  <c r="E40" i="9"/>
  <c r="E39" i="9"/>
  <c r="C38" i="9"/>
  <c r="E24" i="9"/>
  <c r="E22" i="9"/>
  <c r="E21" i="9"/>
  <c r="E20" i="9"/>
  <c r="E19" i="9"/>
  <c r="C17" i="9"/>
  <c r="E17" i="9" s="1"/>
  <c r="C13" i="9"/>
  <c r="H41" i="2"/>
  <c r="H43" i="2"/>
  <c r="H40" i="2"/>
  <c r="D15" i="2"/>
  <c r="G15" i="9" l="1"/>
  <c r="H15" i="9" s="1"/>
  <c r="G38" i="2"/>
  <c r="H49" i="2"/>
  <c r="F53" i="2"/>
  <c r="H35" i="2"/>
  <c r="H37" i="2" s="1"/>
  <c r="D19" i="2"/>
  <c r="D18" i="2" s="1"/>
  <c r="F21" i="2"/>
  <c r="H45" i="2"/>
  <c r="F18" i="2" l="1"/>
  <c r="F19" i="2"/>
  <c r="E17" i="5"/>
  <c r="E22" i="5"/>
  <c r="E21" i="5"/>
  <c r="E20" i="5" s="1"/>
  <c r="D20" i="5"/>
  <c r="D17" i="5" s="1"/>
  <c r="E16" i="5"/>
  <c r="E15" i="5"/>
  <c r="D14" i="5"/>
  <c r="G126" i="5"/>
  <c r="F121" i="5"/>
  <c r="F117" i="5" s="1"/>
  <c r="F118" i="5"/>
  <c r="F103" i="5"/>
  <c r="G100" i="5"/>
  <c r="D84" i="5"/>
  <c r="E86" i="5"/>
  <c r="F86" i="5" s="1"/>
  <c r="E98" i="5"/>
  <c r="E97" i="5" s="1"/>
  <c r="D97" i="5"/>
  <c r="E96" i="5"/>
  <c r="F96" i="5" s="1"/>
  <c r="E95" i="5"/>
  <c r="F95" i="5" s="1"/>
  <c r="E94" i="5"/>
  <c r="F94" i="5" s="1"/>
  <c r="E93" i="5"/>
  <c r="F93" i="5" s="1"/>
  <c r="D92" i="5"/>
  <c r="E91" i="5"/>
  <c r="F91" i="5" s="1"/>
  <c r="E90" i="5"/>
  <c r="F90" i="5" s="1"/>
  <c r="E89" i="5"/>
  <c r="F89" i="5" s="1"/>
  <c r="E88" i="5"/>
  <c r="F88" i="5" s="1"/>
  <c r="D87" i="5"/>
  <c r="E85" i="5"/>
  <c r="F85" i="5" s="1"/>
  <c r="G24" i="5"/>
  <c r="D65" i="5"/>
  <c r="D80" i="5"/>
  <c r="F80" i="5"/>
  <c r="E82" i="5"/>
  <c r="G82" i="5" s="1"/>
  <c r="E81" i="5"/>
  <c r="G81" i="5" s="1"/>
  <c r="E79" i="5"/>
  <c r="G79" i="5" s="1"/>
  <c r="F78" i="5"/>
  <c r="D78" i="5"/>
  <c r="D77" i="5"/>
  <c r="D76" i="5" s="1"/>
  <c r="F76" i="5"/>
  <c r="E70" i="5"/>
  <c r="E69" i="5" s="1"/>
  <c r="G69" i="5" s="1"/>
  <c r="D69" i="5"/>
  <c r="E75" i="5"/>
  <c r="F75" i="5" s="1"/>
  <c r="E74" i="5"/>
  <c r="F74" i="5" s="1"/>
  <c r="E73" i="5"/>
  <c r="F73" i="5" s="1"/>
  <c r="E72" i="5"/>
  <c r="F72" i="5" s="1"/>
  <c r="D71" i="5"/>
  <c r="E68" i="5"/>
  <c r="F68" i="5" s="1"/>
  <c r="F67" i="5" s="1"/>
  <c r="D67" i="5"/>
  <c r="E66" i="5"/>
  <c r="E65" i="5" s="1"/>
  <c r="D33" i="5"/>
  <c r="E30" i="5"/>
  <c r="F30" i="5" s="1"/>
  <c r="D25" i="5"/>
  <c r="E128" i="5"/>
  <c r="E127" i="5" s="1"/>
  <c r="G127" i="5" s="1"/>
  <c r="D127" i="5"/>
  <c r="E125" i="5"/>
  <c r="E124" i="5" s="1"/>
  <c r="G124" i="5" s="1"/>
  <c r="D124" i="5"/>
  <c r="E123" i="5"/>
  <c r="E122" i="5" s="1"/>
  <c r="G122" i="5" s="1"/>
  <c r="D122" i="5"/>
  <c r="E120" i="5"/>
  <c r="E119" i="5" s="1"/>
  <c r="E118" i="5" s="1"/>
  <c r="D119" i="5"/>
  <c r="D118" i="5" s="1"/>
  <c r="E116" i="5"/>
  <c r="E115" i="5" s="1"/>
  <c r="G115" i="5" s="1"/>
  <c r="D115" i="5"/>
  <c r="E114" i="5"/>
  <c r="G114" i="5" s="1"/>
  <c r="E113" i="5"/>
  <c r="G113" i="5" s="1"/>
  <c r="D112" i="5"/>
  <c r="E111" i="5"/>
  <c r="E110" i="5" s="1"/>
  <c r="G110" i="5" s="1"/>
  <c r="D110" i="5"/>
  <c r="E109" i="5"/>
  <c r="E108" i="5" s="1"/>
  <c r="G108" i="5" s="1"/>
  <c r="D108" i="5"/>
  <c r="E107" i="5"/>
  <c r="E106" i="5" s="1"/>
  <c r="G106" i="5" s="1"/>
  <c r="D106" i="5"/>
  <c r="E105" i="5"/>
  <c r="E104" i="5" s="1"/>
  <c r="G104" i="5" s="1"/>
  <c r="D104" i="5"/>
  <c r="E102" i="5"/>
  <c r="F102" i="5" s="1"/>
  <c r="D102" i="5"/>
  <c r="E101" i="5"/>
  <c r="E100" i="5" s="1"/>
  <c r="D100" i="5"/>
  <c r="E63" i="5"/>
  <c r="E62" i="5"/>
  <c r="D61" i="5"/>
  <c r="E60" i="5"/>
  <c r="E59" i="5"/>
  <c r="E58" i="5"/>
  <c r="D57" i="5"/>
  <c r="E56" i="5"/>
  <c r="E55" i="5" s="1"/>
  <c r="D55" i="5"/>
  <c r="E54" i="5"/>
  <c r="E53" i="5"/>
  <c r="D52" i="5"/>
  <c r="E51" i="5"/>
  <c r="E50" i="5" s="1"/>
  <c r="D50" i="5"/>
  <c r="E49" i="5"/>
  <c r="E48" i="5" s="1"/>
  <c r="D48" i="5"/>
  <c r="E47" i="5"/>
  <c r="E46" i="5" s="1"/>
  <c r="D46" i="5"/>
  <c r="E45" i="5"/>
  <c r="E44" i="5" s="1"/>
  <c r="D44" i="5"/>
  <c r="E43" i="5"/>
  <c r="E42" i="5"/>
  <c r="E41" i="5"/>
  <c r="D40" i="5"/>
  <c r="E39" i="5"/>
  <c r="E38" i="5" s="1"/>
  <c r="D38" i="5"/>
  <c r="E37" i="5"/>
  <c r="F37" i="5" s="1"/>
  <c r="E36" i="5"/>
  <c r="F36" i="5" s="1"/>
  <c r="E35" i="5"/>
  <c r="F35" i="5" s="1"/>
  <c r="E34" i="5"/>
  <c r="F34" i="5" s="1"/>
  <c r="E32" i="5"/>
  <c r="F32" i="5" s="1"/>
  <c r="E31" i="5"/>
  <c r="F31" i="5" s="1"/>
  <c r="E29" i="5"/>
  <c r="F29" i="5" s="1"/>
  <c r="E28" i="5"/>
  <c r="F28" i="5" s="1"/>
  <c r="D27" i="5"/>
  <c r="E26" i="5"/>
  <c r="F26" i="5" s="1"/>
  <c r="F25" i="5" s="1"/>
  <c r="I23" i="5"/>
  <c r="F20" i="2" l="1"/>
  <c r="E14" i="5"/>
  <c r="D24" i="5"/>
  <c r="G123" i="5"/>
  <c r="D121" i="5"/>
  <c r="D117" i="5" s="1"/>
  <c r="E121" i="5"/>
  <c r="E117" i="5" s="1"/>
  <c r="G119" i="5"/>
  <c r="G118" i="5" s="1"/>
  <c r="G125" i="5"/>
  <c r="G120" i="5"/>
  <c r="D99" i="5"/>
  <c r="F84" i="5"/>
  <c r="G128" i="5"/>
  <c r="G121" i="5"/>
  <c r="G105" i="5"/>
  <c r="D83" i="5"/>
  <c r="G109" i="5"/>
  <c r="F101" i="5"/>
  <c r="F100" i="5" s="1"/>
  <c r="F99" i="5" s="1"/>
  <c r="G111" i="5"/>
  <c r="G107" i="5"/>
  <c r="G116" i="5"/>
  <c r="G80" i="5"/>
  <c r="E92" i="5"/>
  <c r="F98" i="5"/>
  <c r="F97" i="5" s="1"/>
  <c r="E78" i="5"/>
  <c r="G78" i="5" s="1"/>
  <c r="D64" i="5"/>
  <c r="F92" i="5"/>
  <c r="E87" i="5"/>
  <c r="F66" i="5"/>
  <c r="F65" i="5" s="1"/>
  <c r="E80" i="5"/>
  <c r="E84" i="5"/>
  <c r="F87" i="5"/>
  <c r="G70" i="5"/>
  <c r="E77" i="5"/>
  <c r="F69" i="5"/>
  <c r="F27" i="5"/>
  <c r="F33" i="5"/>
  <c r="E112" i="5"/>
  <c r="G112" i="5" s="1"/>
  <c r="G99" i="5" s="1"/>
  <c r="F71" i="5"/>
  <c r="E67" i="5"/>
  <c r="E71" i="5"/>
  <c r="E52" i="5"/>
  <c r="E40" i="5"/>
  <c r="E27" i="5"/>
  <c r="E57" i="5"/>
  <c r="E33" i="5"/>
  <c r="E61" i="5"/>
  <c r="E25" i="5"/>
  <c r="G117" i="5" l="1"/>
  <c r="F24" i="5"/>
  <c r="F83" i="5"/>
  <c r="F64" i="5"/>
  <c r="E99" i="5"/>
  <c r="E83" i="5"/>
  <c r="G77" i="5"/>
  <c r="E76" i="5"/>
  <c r="G76" i="5" s="1"/>
  <c r="G64" i="5" s="1"/>
  <c r="E24" i="5"/>
  <c r="E64" i="5" l="1"/>
  <c r="E20" i="10"/>
  <c r="C20" i="10"/>
  <c r="C17" i="10"/>
  <c r="E17" i="10"/>
</calcChain>
</file>

<file path=xl/sharedStrings.xml><?xml version="1.0" encoding="utf-8"?>
<sst xmlns="http://schemas.openxmlformats.org/spreadsheetml/2006/main" count="542" uniqueCount="204">
  <si>
    <t>(Dùng cho đơn vị sử dụng ngân sách)</t>
  </si>
  <si>
    <t>Số TT</t>
  </si>
  <si>
    <t>Nội dung</t>
  </si>
  <si>
    <t>I</t>
  </si>
  <si>
    <t>Tổng số thu, chi, nộp ngân sách phí, lệ phí</t>
  </si>
  <si>
    <t>Số thu phí, lệ phí</t>
  </si>
  <si>
    <t>Lệ phí</t>
  </si>
  <si>
    <t>Phí</t>
  </si>
  <si>
    <t>Chi từ nguồn thu phí được để lại</t>
  </si>
  <si>
    <t>a</t>
  </si>
  <si>
    <t>Kinh phí nhiệm vụ thường xuyên</t>
  </si>
  <si>
    <t>b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</si>
  <si>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</si>
  <si>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</si>
  <si>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</si>
  <si>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</si>
  <si>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</si>
  <si>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II</t>
  </si>
  <si>
    <t>Dự toán chi ngân sách nhà nước</t>
  </si>
  <si>
    <t>Nghiên cứu khoa học</t>
  </si>
  <si>
    <t>Chi sự nghiệp giáo dục, đào tạo, dạy nghề</t>
  </si>
  <si>
    <t>BIỂU MẪU CÔNG KHAI</t>
  </si>
  <si>
    <t>Biểu mẫu 02</t>
  </si>
  <si>
    <t>Chương: 622</t>
  </si>
  <si>
    <t>Chi sự nghiệp giáo dục</t>
  </si>
  <si>
    <t>Kinh phí cải cách tiền lương</t>
  </si>
  <si>
    <t xml:space="preserve"> HIỆU TRƯỞNG</t>
  </si>
  <si>
    <t xml:space="preserve">Dự toán
được giao </t>
  </si>
  <si>
    <t>Đơn vị: Trường MN Diễn Hoàng</t>
  </si>
  <si>
    <t>Đvt: đồng</t>
  </si>
  <si>
    <t>Biểu mẫu 03</t>
  </si>
  <si>
    <t xml:space="preserve"> (Dùng cho đơn vị dự toán cấp trên và đơn vị dự toán sử dụng ngân sách nhà nước)</t>
  </si>
  <si>
    <t>ĐV tính: Đồng</t>
  </si>
  <si>
    <t>Dự toán năm</t>
  </si>
  <si>
    <t>Ước thực hiện quý/6 tháng/năm</t>
  </si>
  <si>
    <t>Hoàng Thị Tuyết</t>
  </si>
  <si>
    <t>Biểu số 04</t>
  </si>
  <si>
    <t>QUYẾT TOÁN THU - CHI NGUỒN NSNN, NGUỒN KHÁC NĂM 2019</t>
  </si>
  <si>
    <t>Số liệu báo cáo quyết toán</t>
  </si>
  <si>
    <t>Số liệu quyết toán được duyệt</t>
  </si>
  <si>
    <t>Trong đó</t>
  </si>
  <si>
    <t>Quỹ lương</t>
  </si>
  <si>
    <t>Trích lập các quỹ</t>
  </si>
  <si>
    <t>Quyết toán thu</t>
  </si>
  <si>
    <t>A</t>
  </si>
  <si>
    <t>Quyết toán chi ngân sách nhà nước</t>
  </si>
  <si>
    <t>Mục 6000</t>
  </si>
  <si>
    <t>Mục 6500</t>
  </si>
  <si>
    <t>Mục 6550</t>
  </si>
  <si>
    <t>Văn phòng phẩm</t>
  </si>
  <si>
    <t>Mục 6600</t>
  </si>
  <si>
    <t>Mục 6700</t>
  </si>
  <si>
    <t>Khoán công tác phí</t>
  </si>
  <si>
    <t>Mục 6750</t>
  </si>
  <si>
    <t>Thuê lao động trong nước</t>
  </si>
  <si>
    <t>Mục 6900</t>
  </si>
  <si>
    <t>Nhà cửa</t>
  </si>
  <si>
    <t>Các thiết bị công nghệ thông tin</t>
  </si>
  <si>
    <t>Mục 6950</t>
  </si>
  <si>
    <t>Tài sản và thiết bị văn phòng</t>
  </si>
  <si>
    <t>Mục 7000</t>
  </si>
  <si>
    <t>Chi khác</t>
  </si>
  <si>
    <t>Mục 7750</t>
  </si>
  <si>
    <t>Chi tiếp khách</t>
  </si>
  <si>
    <t>Chi các khoản khác</t>
  </si>
  <si>
    <t>B</t>
  </si>
  <si>
    <t>Hỗ trợ đối tượng chính sách chi phí học tập</t>
  </si>
  <si>
    <t>III</t>
  </si>
  <si>
    <t>Mục 6200</t>
  </si>
  <si>
    <t>Mua sắm công cụ, dụng cụ văn phòng</t>
  </si>
  <si>
    <t>Vật tư văn phòng khác</t>
  </si>
  <si>
    <t>Mục 6650</t>
  </si>
  <si>
    <t>Chi phí khác</t>
  </si>
  <si>
    <t>C</t>
  </si>
  <si>
    <t xml:space="preserve">                   Hoàng Thị Tuyết</t>
  </si>
  <si>
    <t>Thông tin, tuyên truyền, liên lạc</t>
  </si>
  <si>
    <t>Tiểu mục 6608</t>
  </si>
  <si>
    <t>Phim ảnh, ấn phẩm truyền thông,
Sách, báo, tạp chí thư viện</t>
  </si>
  <si>
    <t>Hội nghị</t>
  </si>
  <si>
    <t>Tiểu mục 6699</t>
  </si>
  <si>
    <t>Tiền lương</t>
  </si>
  <si>
    <t>Tiểu mục: 6001</t>
  </si>
  <si>
    <t>Lương ngạch, bậc theo quỹ lương được duyệt</t>
  </si>
  <si>
    <t>Tiểu mục: 6003</t>
  </si>
  <si>
    <t>Mục:6100</t>
  </si>
  <si>
    <t>Phụ cấp lương</t>
  </si>
  <si>
    <t>Tiểu mục: 6101</t>
  </si>
  <si>
    <t>Phụ cấp chức vụ</t>
  </si>
  <si>
    <t>Tiểu mục: 6105</t>
  </si>
  <si>
    <t>Phụ cấp thêm giờ</t>
  </si>
  <si>
    <t>Tiểu mục: 6113</t>
  </si>
  <si>
    <t>Phụ cấp trách nhiệm theo nghề, theo công việc</t>
  </si>
  <si>
    <t>Tiểu mục: 6115</t>
  </si>
  <si>
    <t>Phụ cấp thâm niên nghề</t>
  </si>
  <si>
    <t>Tiểu mục: 6116</t>
  </si>
  <si>
    <t>Phụ cấp đặc biệt khác của ngành</t>
  </si>
  <si>
    <t>Mục: 6300</t>
  </si>
  <si>
    <t>Các khoản đóng góp</t>
  </si>
  <si>
    <t>Tiểu mục: 6301</t>
  </si>
  <si>
    <t>Bảo hiểm xã hội</t>
  </si>
  <si>
    <t>Tiểu mục: 6302</t>
  </si>
  <si>
    <t>Bảo hiểm y tế</t>
  </si>
  <si>
    <t>Tiểu mục 6303</t>
  </si>
  <si>
    <t>Kinh phí công đoàn</t>
  </si>
  <si>
    <t>Tiểu mục 6304</t>
  </si>
  <si>
    <t>Bảo hiểm thất nghiệp</t>
  </si>
  <si>
    <t>Các khoản thanh toán khác cho cá nhân</t>
  </si>
  <si>
    <t>Tiền ăn</t>
  </si>
  <si>
    <t>Thanh toán dịch vụ công cộng</t>
  </si>
  <si>
    <t>Tiểu mục 6501</t>
  </si>
  <si>
    <t>Thanh toán tiền điện</t>
  </si>
  <si>
    <t>Vật tư văn phòng</t>
  </si>
  <si>
    <t>Tiểu mục 6551</t>
  </si>
  <si>
    <t>Tiểu mục 6552</t>
  </si>
  <si>
    <t>Tiểu mục 6599</t>
  </si>
  <si>
    <t>Công tác phí</t>
  </si>
  <si>
    <t>Tiểu mục 6704</t>
  </si>
  <si>
    <t>Chi phí thuê mướn</t>
  </si>
  <si>
    <t>Tiểu mục 6757</t>
  </si>
  <si>
    <t>Sửa chữa tài sản phục vụ công tác chuyên môn và duy tu, bảo dưỡng các công trình cơ sở hạ tầng từ kinh phí thường xuyên</t>
  </si>
  <si>
    <t>Tiểu mục 6907</t>
  </si>
  <si>
    <t>Tiểu mục 6912</t>
  </si>
  <si>
    <t>Mua sắm tài sản dùng cho công tác chuyên môn</t>
  </si>
  <si>
    <t>Tiểu mục 6955</t>
  </si>
  <si>
    <t>Chi phí nghiệp vụ chuyên môn của từng ngành</t>
  </si>
  <si>
    <t>Tiểu mục 7001</t>
  </si>
  <si>
    <t xml:space="preserve">Chi mua hàng hoá, vật tư </t>
  </si>
  <si>
    <t>Tiểu mục 7012</t>
  </si>
  <si>
    <t>CP hoạt động nghiệp vụ chuyên ngành</t>
  </si>
  <si>
    <t>Tiểu mục 7049</t>
  </si>
  <si>
    <t>Tiểu mục 7761</t>
  </si>
  <si>
    <t>Tiểu mục 7799</t>
  </si>
  <si>
    <t>CHI TỪ NGUỒN HỌC PHÍ</t>
  </si>
  <si>
    <t>Tiểu mục 6001</t>
  </si>
  <si>
    <t>Mục 6050</t>
  </si>
  <si>
    <t>Tiền công trả cho lao động thường xuyên theo hợp đồng</t>
  </si>
  <si>
    <t>Tiểu mục 6051</t>
  </si>
  <si>
    <t>Tiền thưởng</t>
  </si>
  <si>
    <t>Thưởng khác</t>
  </si>
  <si>
    <t xml:space="preserve">Sửa chữa tài sản phục vụ công tác chuyên môn và duy tu, bảo dưỡng các công trình cơ sở hạ tầng </t>
  </si>
  <si>
    <t>CHI TỪ NGUỒN ĐÓNG GÓP TÀI TRỢ</t>
  </si>
  <si>
    <t>CHI TỪ NGUỒNCSSK BAN ĐẦU</t>
  </si>
  <si>
    <t>Chi phí hoạt động nghiệp vụ chuyên ngành</t>
  </si>
  <si>
    <t>Lương hợp đồng theo chế độ</t>
  </si>
  <si>
    <t>Mục:6150</t>
  </si>
  <si>
    <t>Tiểu mục: 6157</t>
  </si>
  <si>
    <t>Mục:6400</t>
  </si>
  <si>
    <t>Tiểu mục: 6401</t>
  </si>
  <si>
    <t>Mục:6900</t>
  </si>
  <si>
    <t>Sửa chữa, duy tu tài sản phục vụ công tác chuyên môn và các công trình cơ sở hạ tầng</t>
  </si>
  <si>
    <t>Tiểu mục: 6912</t>
  </si>
  <si>
    <t>Mục:7750</t>
  </si>
  <si>
    <t>Tiểu mục: 7766</t>
  </si>
  <si>
    <t>Cấp bù học phí cho cơ sở giáo dục
đào tạo theo chế độ</t>
  </si>
  <si>
    <t>Tiểu mục: 7799</t>
  </si>
  <si>
    <t>QUYẾT TOÁN CHI NGUỒN KHÁC</t>
  </si>
  <si>
    <t>KẾ TOÁN</t>
  </si>
  <si>
    <t>Phạm Thị Hường</t>
  </si>
  <si>
    <t>Kinh phí năm 2018 chuyển sang</t>
  </si>
  <si>
    <t>Ngân sách NN cấp</t>
  </si>
  <si>
    <t>Học phí</t>
  </si>
  <si>
    <t>Thu Khác</t>
  </si>
  <si>
    <t>- Tài trợ giáo dục</t>
  </si>
  <si>
    <t>- Nguồn CSSKBĐ</t>
  </si>
  <si>
    <t>Kinh phí thực nhận trong năm</t>
  </si>
  <si>
    <t>Thu học phí</t>
  </si>
  <si>
    <t>Học bổng và hỗ trợ khác cho học sinh, sinh viên, cán bộ đi học</t>
  </si>
  <si>
    <t>Mua sắm, 
sửa chữa, chi khác</t>
  </si>
  <si>
    <r>
      <t xml:space="preserve">                     </t>
    </r>
    <r>
      <rPr>
        <b/>
        <sz val="12"/>
        <rFont val="Times New Roman"/>
        <family val="1"/>
      </rPr>
      <t>HIỆU TRƯỞNG</t>
    </r>
  </si>
  <si>
    <t xml:space="preserve">Diễn Hoàng, ngày  30 tháng 03 năm 2020  </t>
  </si>
  <si>
    <t>(Kèm theo Quyết định số    /QĐ- TrMN ngày …/…/… của Trường MN Diễn Hoàng)</t>
  </si>
  <si>
    <r>
      <t>(</t>
    </r>
    <r>
      <rPr>
        <sz val="14"/>
        <color theme="1"/>
        <rFont val="Times New Roman"/>
        <family val="1"/>
      </rPr>
      <t>Thông tư số 90/2018/TT-BTC ngày 29/08/2019 của Bộ Tài chính</t>
    </r>
    <r>
      <rPr>
        <sz val="14"/>
        <color rgb="FF000000"/>
        <rFont val="Times New Roman"/>
        <family val="1"/>
      </rPr>
      <t>)</t>
    </r>
  </si>
  <si>
    <t>1.2.1</t>
  </si>
  <si>
    <t xml:space="preserve">Học phí thu trong năm </t>
  </si>
  <si>
    <t>1.2.2</t>
  </si>
  <si>
    <t>Hội  nghị</t>
  </si>
  <si>
    <t>Mua sắm tài sản phục vụ công tác chuyên môn</t>
  </si>
  <si>
    <t xml:space="preserve">     Đơn vị: Trường MN Diễn Hoàng</t>
  </si>
  <si>
    <t xml:space="preserve">    Chương: 622</t>
  </si>
  <si>
    <t>Stt</t>
  </si>
  <si>
    <t>Ước thực hiện/Dự toán năm (tỷ lệ %)</t>
  </si>
  <si>
    <t>Ước thực hiện quý(6 tháng, năm)này cùng với cùng kỳ năm trước(tỷ lệ %)</t>
  </si>
  <si>
    <t>Phạm Thị Hường                                       Hoàng Thị Tuyết</t>
  </si>
  <si>
    <t xml:space="preserve">      KẾ TOÁN                                          HIỆU TRƯỞNG</t>
  </si>
  <si>
    <t>Chi lập các quỹ của đơn vị thực hiện khoán chi và đơn vị sự nghiệp có thu theo chế độ quy định</t>
  </si>
  <si>
    <t>Học phí dư năm 2022 chuyển sang</t>
  </si>
  <si>
    <t>(Kèm theo thông báo số 105 /TB- TrMN  ngày 10/  07/2023 của Trường MN Diễn Hoàng )</t>
  </si>
  <si>
    <r>
      <t xml:space="preserve">CÔNG KHAI THỰC HIỆN DỰ TOÁN THU- CHI NGÂN SÁCH NĂM 2023
</t>
    </r>
    <r>
      <rPr>
        <sz val="12"/>
        <color theme="1"/>
        <rFont val="Times New Roman"/>
        <family val="1"/>
      </rPr>
      <t>(Từ ngày 01/07/2023 đến ngày 31/12/2023)</t>
    </r>
  </si>
  <si>
    <t>Diễn Hoàng, ngày     tháng 01 năm 2024</t>
  </si>
  <si>
    <r>
      <t xml:space="preserve">CÔNG KHAI THỰC HIỆN DỰ TOÁN THU- CHI NGÂN SÁCH NĂM 2023
</t>
    </r>
    <r>
      <rPr>
        <sz val="12"/>
        <color theme="1"/>
        <rFont val="Times New Roman"/>
        <family val="1"/>
      </rPr>
      <t>(Từ ngày 01/01/2023 đến ngày 31/12/2023)</t>
    </r>
  </si>
  <si>
    <t>DỰ TOÁN THU - CHI NGÂN SÁCH NHÀ NƯỚC NĂM 2024</t>
  </si>
  <si>
    <t>Học phí dư năm 2023 chuyển sang</t>
  </si>
  <si>
    <r>
      <t>(Kèm theo Quyết định số:</t>
    </r>
    <r>
      <rPr>
        <i/>
        <sz val="12"/>
        <color rgb="FFFF0000"/>
        <rFont val="Times New Roman"/>
        <family val="1"/>
      </rPr>
      <t>09 /QĐ-TrMN  ngày 15/ 01/ 2024</t>
    </r>
    <r>
      <rPr>
        <i/>
        <sz val="12"/>
        <color theme="1"/>
        <rFont val="Times New Roman"/>
        <family val="1"/>
      </rPr>
      <t>)</t>
    </r>
  </si>
  <si>
    <r>
      <t xml:space="preserve">CÔNG KHAI THỰC HIỆN DỰ TOÁN THU- CHI NGÂN SÁCH NĂM 2024
</t>
    </r>
    <r>
      <rPr>
        <sz val="12"/>
        <color theme="1"/>
        <rFont val="Times New Roman"/>
        <family val="1"/>
      </rPr>
      <t>(Từ ngày 01/01/2024 đến ngày 30/06/2024)</t>
    </r>
  </si>
  <si>
    <t>Tiền công trả cho vị trí lao động thường xuyên theo hợp đồng</t>
  </si>
  <si>
    <t>(Kèm theo thông báo số 110 /TB- TrMN  ngày 01/  07/2024 của Trường MN Diễn Hoàng )</t>
  </si>
  <si>
    <t>Diễn Hoàng, ngày 15 tháng 07 năm 2024</t>
  </si>
  <si>
    <t>Ước thực hiện
 quý/6 tháng/năm</t>
  </si>
  <si>
    <t>Dự toán
 năm</t>
  </si>
  <si>
    <t>Ước thực hiện
/Dự toán năm
 (tỷ lệ %)</t>
  </si>
  <si>
    <t>Ước thực hiện quý
(6 tháng, năm)này 
cùng với cùng kỳ năm trước
(tỷ lệ %)</t>
  </si>
  <si>
    <t>Sửa chữa, duy tu tài sản phục vụ công tác 
chuyên môn và các công trình cơ sở hạ tầng</t>
  </si>
  <si>
    <t>Chi lập các quỹ của đơn vị thực hiện khoán
 chi và đơn vị sự nghiệp có thu theo chế độ quy định</t>
  </si>
  <si>
    <t>Tiền công trả cho vị trí lao động thường
 xuyên theo hợp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</si>
</sst>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Arial Narrow"/>
      <family val="2"/>
    </font>
    <font>
      <sz val="14"/>
      <color theme="1"/>
      <name val="Calibri"/>
      <family val="2"/>
      <scheme val="minor"/>
    </font>
    <font>
      <i/>
      <sz val="14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9.75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color theme="1"/>
      <name val="Calibri"/>
      <family val="2"/>
      <scheme val="minor"/>
    </font>
    <font>
      <b/>
      <sz val="14"/>
      <color rgb="FF000000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 applyAlignment="1">
      <alignment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 inden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 indent="1"/>
    </xf>
    <xf numFmtId="3" fontId="2" fillId="2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top" wrapText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 indent="1"/>
    </xf>
    <xf numFmtId="3" fontId="18" fillId="2" borderId="1" xfId="0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center" wrapText="1"/>
    </xf>
    <xf numFmtId="3" fontId="20" fillId="2" borderId="1" xfId="0" applyNumberFormat="1" applyFont="1" applyFill="1" applyBorder="1" applyAlignment="1">
      <alignment horizontal="right" wrapText="1"/>
    </xf>
    <xf numFmtId="0" fontId="21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justify" wrapText="1"/>
    </xf>
    <xf numFmtId="0" fontId="23" fillId="3" borderId="1" xfId="0" applyFont="1" applyFill="1" applyBorder="1" applyAlignment="1" applyProtection="1">
      <alignment horizontal="center" vertical="center" wrapText="1" shrinkToFit="1"/>
      <protection locked="0"/>
    </xf>
    <xf numFmtId="0" fontId="23" fillId="3" borderId="1" xfId="0" applyFont="1" applyFill="1" applyBorder="1" applyAlignment="1" applyProtection="1">
      <alignment horizontal="left" vertical="center" wrapText="1" shrinkToFit="1"/>
      <protection locked="0"/>
    </xf>
    <xf numFmtId="0" fontId="24" fillId="3" borderId="1" xfId="0" applyFont="1" applyFill="1" applyBorder="1" applyAlignment="1" applyProtection="1">
      <alignment horizontal="center" vertical="center" wrapText="1" shrinkToFit="1"/>
      <protection locked="0"/>
    </xf>
    <xf numFmtId="0" fontId="24" fillId="3" borderId="1" xfId="0" applyFont="1" applyFill="1" applyBorder="1" applyAlignment="1" applyProtection="1">
      <alignment horizontal="left" vertical="center" wrapText="1" shrinkToFit="1"/>
      <protection locked="0"/>
    </xf>
    <xf numFmtId="164" fontId="23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164" fontId="24" fillId="0" borderId="1" xfId="0" applyNumberFormat="1" applyFont="1" applyBorder="1" applyAlignment="1" applyProtection="1">
      <alignment horizontal="left" vertical="center"/>
      <protection locked="0"/>
    </xf>
    <xf numFmtId="164" fontId="23" fillId="0" borderId="1" xfId="0" applyNumberFormat="1" applyFont="1" applyBorder="1" applyAlignment="1" applyProtection="1">
      <alignment horizontal="left" vertical="center"/>
      <protection locked="0"/>
    </xf>
    <xf numFmtId="1" fontId="24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164" fontId="23" fillId="4" borderId="1" xfId="2" applyFont="1" applyFill="1" applyBorder="1" applyAlignment="1" applyProtection="1">
      <alignment horizontal="center" vertical="center" wrapText="1" shrinkToFit="1"/>
      <protection locked="0"/>
    </xf>
    <xf numFmtId="164" fontId="24" fillId="4" borderId="1" xfId="2" applyFont="1" applyFill="1" applyBorder="1" applyAlignment="1" applyProtection="1">
      <alignment horizontal="center" vertical="center" wrapText="1" shrinkToFit="1"/>
      <protection locked="0"/>
    </xf>
    <xf numFmtId="164" fontId="23" fillId="4" borderId="1" xfId="2" applyFont="1" applyFill="1" applyBorder="1" applyAlignment="1" applyProtection="1">
      <alignment horizontal="right" vertical="center" wrapText="1" shrinkToFit="1"/>
      <protection locked="0"/>
    </xf>
    <xf numFmtId="164" fontId="24" fillId="4" borderId="1" xfId="2" applyFont="1" applyFill="1" applyBorder="1" applyAlignment="1" applyProtection="1">
      <alignment horizontal="right" vertical="center" wrapText="1" shrinkToFit="1"/>
      <protection locked="0"/>
    </xf>
    <xf numFmtId="164" fontId="23" fillId="3" borderId="1" xfId="2" applyFont="1" applyFill="1" applyBorder="1" applyAlignment="1" applyProtection="1">
      <alignment horizontal="center" vertical="center" wrapText="1" shrinkToFit="1"/>
      <protection locked="0"/>
    </xf>
    <xf numFmtId="164" fontId="24" fillId="3" borderId="1" xfId="2" applyFont="1" applyFill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5" fillId="0" borderId="1" xfId="0" applyFont="1" applyBorder="1"/>
    <xf numFmtId="49" fontId="28" fillId="0" borderId="1" xfId="0" applyNumberFormat="1" applyFont="1" applyBorder="1" applyAlignment="1">
      <alignment horizontal="justify" vertical="top" wrapText="1"/>
    </xf>
    <xf numFmtId="0" fontId="2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166" fontId="25" fillId="0" borderId="1" xfId="1" applyNumberFormat="1" applyFont="1" applyBorder="1"/>
    <xf numFmtId="3" fontId="25" fillId="0" borderId="1" xfId="0" applyNumberFormat="1" applyFont="1" applyBorder="1"/>
    <xf numFmtId="3" fontId="22" fillId="0" borderId="1" xfId="0" applyNumberFormat="1" applyFont="1" applyBorder="1" applyAlignment="1">
      <alignment horizontal="right" vertical="top" wrapText="1"/>
    </xf>
    <xf numFmtId="164" fontId="21" fillId="0" borderId="1" xfId="0" applyNumberFormat="1" applyFont="1" applyBorder="1" applyAlignment="1">
      <alignment horizontal="right" vertical="top" wrapText="1"/>
    </xf>
    <xf numFmtId="164" fontId="29" fillId="0" borderId="1" xfId="0" applyNumberFormat="1" applyFont="1" applyBorder="1" applyAlignment="1" applyProtection="1">
      <alignment horizontal="left" vertical="center"/>
      <protection locked="0"/>
    </xf>
    <xf numFmtId="164" fontId="30" fillId="0" borderId="1" xfId="0" applyNumberFormat="1" applyFont="1" applyBorder="1" applyAlignment="1" applyProtection="1">
      <alignment horizontal="left" vertical="center"/>
      <protection locked="0"/>
    </xf>
    <xf numFmtId="164" fontId="29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164" fontId="29" fillId="4" borderId="1" xfId="2" applyFont="1" applyFill="1" applyBorder="1" applyAlignment="1" applyProtection="1">
      <alignment horizontal="center" vertical="center" wrapText="1" shrinkToFit="1"/>
      <protection locked="0"/>
    </xf>
    <xf numFmtId="164" fontId="29" fillId="0" borderId="1" xfId="0" applyNumberFormat="1" applyFont="1" applyBorder="1" applyAlignment="1" applyProtection="1">
      <alignment horizontal="center" vertical="center"/>
      <protection locked="0"/>
    </xf>
    <xf numFmtId="164" fontId="30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28" fillId="0" borderId="1" xfId="0" applyFont="1" applyBorder="1" applyAlignment="1">
      <alignment horizontal="center" vertical="top" wrapText="1"/>
    </xf>
    <xf numFmtId="3" fontId="31" fillId="0" borderId="1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24" fillId="0" borderId="1" xfId="0" applyFont="1" applyBorder="1" applyAlignment="1" applyProtection="1">
      <alignment horizontal="left"/>
      <protection locked="0"/>
    </xf>
    <xf numFmtId="164" fontId="23" fillId="3" borderId="1" xfId="2" applyFont="1" applyFill="1" applyBorder="1" applyAlignment="1" applyProtection="1">
      <alignment horizontal="right" vertical="center" wrapText="1" shrinkToFit="1"/>
      <protection locked="0"/>
    </xf>
    <xf numFmtId="0" fontId="24" fillId="0" borderId="0" xfId="0" applyFont="1" applyAlignment="1" applyProtection="1">
      <alignment horizontal="left"/>
      <protection locked="0"/>
    </xf>
    <xf numFmtId="164" fontId="24" fillId="3" borderId="1" xfId="2" applyFont="1" applyFill="1" applyBorder="1" applyAlignment="1" applyProtection="1">
      <alignment horizontal="right" vertical="center" wrapText="1" shrinkToFit="1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164" fontId="29" fillId="3" borderId="1" xfId="2" applyFont="1" applyFill="1" applyBorder="1" applyAlignment="1" applyProtection="1">
      <alignment horizontal="right" vertical="center" wrapText="1" shrinkToFit="1"/>
      <protection locked="0"/>
    </xf>
    <xf numFmtId="0" fontId="30" fillId="0" borderId="1" xfId="0" applyFont="1" applyBorder="1" applyAlignment="1" applyProtection="1">
      <alignment horizontal="left"/>
      <protection locked="0"/>
    </xf>
    <xf numFmtId="164" fontId="30" fillId="3" borderId="1" xfId="2" applyFont="1" applyFill="1" applyBorder="1" applyAlignment="1" applyProtection="1">
      <alignment horizontal="right" vertical="center" wrapText="1" shrinkToFit="1"/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3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3" fillId="3" borderId="1" xfId="0" applyFont="1" applyFill="1" applyBorder="1" applyAlignment="1" applyProtection="1">
      <alignment horizontal="center" wrapText="1" shrinkToFit="1"/>
      <protection locked="0"/>
    </xf>
    <xf numFmtId="164" fontId="23" fillId="3" borderId="1" xfId="0" applyNumberFormat="1" applyFont="1" applyFill="1" applyBorder="1" applyAlignment="1" applyProtection="1">
      <alignment horizontal="right" wrapText="1" shrinkToFit="1"/>
      <protection locked="0"/>
    </xf>
    <xf numFmtId="164" fontId="29" fillId="3" borderId="1" xfId="0" applyNumberFormat="1" applyFont="1" applyFill="1" applyBorder="1" applyAlignment="1" applyProtection="1">
      <alignment horizontal="right" wrapText="1" shrinkToFit="1"/>
      <protection locked="0"/>
    </xf>
    <xf numFmtId="164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167" fontId="6" fillId="2" borderId="1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 indent="1"/>
    </xf>
    <xf numFmtId="164" fontId="0" fillId="0" borderId="0" xfId="0" applyNumberFormat="1"/>
    <xf numFmtId="165" fontId="2" fillId="2" borderId="1" xfId="1" applyFont="1" applyFill="1" applyBorder="1" applyAlignment="1">
      <alignment horizontal="center" wrapText="1"/>
    </xf>
    <xf numFmtId="167" fontId="2" fillId="2" borderId="1" xfId="1" applyNumberFormat="1" applyFont="1" applyFill="1" applyBorder="1" applyAlignment="1">
      <alignment horizontal="center" wrapText="1"/>
    </xf>
    <xf numFmtId="167" fontId="0" fillId="0" borderId="0" xfId="0" applyNumberFormat="1"/>
    <xf numFmtId="0" fontId="13" fillId="2" borderId="3" xfId="0" applyFont="1" applyFill="1" applyBorder="1" applyAlignment="1">
      <alignment horizontal="right" wrapText="1"/>
    </xf>
    <xf numFmtId="3" fontId="35" fillId="2" borderId="1" xfId="0" applyNumberFormat="1" applyFont="1" applyFill="1" applyBorder="1" applyAlignment="1">
      <alignment horizontal="right" vertical="center" wrapText="1" indent="2"/>
    </xf>
    <xf numFmtId="0" fontId="6" fillId="0" borderId="0" xfId="0" applyFont="1" applyAlignment="1">
      <alignment wrapText="1"/>
    </xf>
    <xf numFmtId="0" fontId="36" fillId="0" borderId="0" xfId="0" applyFont="1"/>
    <xf numFmtId="167" fontId="6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0" fontId="34" fillId="2" borderId="1" xfId="0" applyFont="1" applyFill="1" applyBorder="1" applyAlignment="1">
      <alignment vertical="center" wrapText="1"/>
    </xf>
    <xf numFmtId="164" fontId="2" fillId="2" borderId="1" xfId="2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7" fontId="24" fillId="3" borderId="7" xfId="1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0" xfId="0" applyFont="1" applyAlignment="1">
      <alignment vertical="top" wrapText="1"/>
    </xf>
    <xf numFmtId="167" fontId="2" fillId="2" borderId="1" xfId="1" applyNumberFormat="1" applyFont="1" applyFill="1" applyBorder="1" applyAlignment="1">
      <alignment horizontal="right" wrapText="1"/>
    </xf>
    <xf numFmtId="167" fontId="24" fillId="3" borderId="8" xfId="1" applyNumberFormat="1" applyFont="1" applyFill="1" applyBorder="1" applyAlignment="1" applyProtection="1">
      <alignment horizontal="right" vertical="center" wrapText="1" shrinkToFit="1"/>
      <protection locked="0"/>
    </xf>
    <xf numFmtId="0" fontId="3" fillId="2" borderId="1" xfId="0" applyFont="1" applyFill="1" applyBorder="1" applyAlignment="1">
      <alignment horizontal="left" wrapText="1" indent="1"/>
    </xf>
    <xf numFmtId="167" fontId="24" fillId="3" borderId="8" xfId="1" applyNumberFormat="1" applyFont="1" applyFill="1" applyBorder="1" applyAlignment="1" applyProtection="1">
      <alignment horizontal="right" wrapText="1" shrinkToFit="1"/>
      <protection locked="0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0" fontId="40" fillId="3" borderId="1" xfId="0" applyFont="1" applyFill="1" applyBorder="1" applyAlignment="1" applyProtection="1">
      <alignment horizontal="center" vertical="center" wrapText="1" shrinkToFit="1"/>
      <protection locked="0"/>
    </xf>
    <xf numFmtId="164" fontId="6" fillId="2" borderId="1" xfId="0" applyNumberFormat="1" applyFont="1" applyFill="1" applyBorder="1" applyAlignment="1">
      <alignment horizontal="center" wrapText="1"/>
    </xf>
    <xf numFmtId="0" fontId="41" fillId="0" borderId="0" xfId="0" applyFont="1" applyAlignment="1">
      <alignment wrapText="1"/>
    </xf>
    <xf numFmtId="164" fontId="42" fillId="2" borderId="3" xfId="2" applyFont="1" applyFill="1" applyBorder="1" applyAlignment="1">
      <alignment horizontal="right" wrapText="1"/>
    </xf>
    <xf numFmtId="0" fontId="39" fillId="0" borderId="0" xfId="0" applyFont="1"/>
    <xf numFmtId="0" fontId="42" fillId="2" borderId="1" xfId="0" applyFont="1" applyFill="1" applyBorder="1" applyAlignment="1">
      <alignment horizontal="center" wrapText="1"/>
    </xf>
    <xf numFmtId="164" fontId="42" fillId="2" borderId="1" xfId="2" applyFont="1" applyFill="1" applyBorder="1" applyAlignment="1">
      <alignment horizontal="center" wrapText="1"/>
    </xf>
    <xf numFmtId="164" fontId="39" fillId="0" borderId="0" xfId="0" applyNumberFormat="1" applyFont="1"/>
    <xf numFmtId="0" fontId="34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right" wrapText="1"/>
    </xf>
    <xf numFmtId="0" fontId="43" fillId="0" borderId="0" xfId="0" applyFont="1"/>
    <xf numFmtId="3" fontId="34" fillId="2" borderId="1" xfId="0" applyNumberFormat="1" applyFont="1" applyFill="1" applyBorder="1" applyAlignment="1">
      <alignment horizontal="right" vertical="center" wrapText="1"/>
    </xf>
    <xf numFmtId="3" fontId="34" fillId="2" borderId="3" xfId="0" applyNumberFormat="1" applyFont="1" applyFill="1" applyBorder="1" applyAlignment="1">
      <alignment horizontal="right" vertical="center" wrapText="1"/>
    </xf>
    <xf numFmtId="164" fontId="2" fillId="2" borderId="3" xfId="2" applyFont="1" applyFill="1" applyBorder="1" applyAlignment="1">
      <alignment horizontal="right" wrapText="1"/>
    </xf>
    <xf numFmtId="0" fontId="42" fillId="0" borderId="0" xfId="0" applyFont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vertical="center" wrapText="1"/>
    </xf>
    <xf numFmtId="0" fontId="45" fillId="0" borderId="0" xfId="0" applyFont="1"/>
    <xf numFmtId="3" fontId="2" fillId="0" borderId="1" xfId="0" applyNumberFormat="1" applyFont="1" applyBorder="1"/>
    <xf numFmtId="3" fontId="36" fillId="0" borderId="0" xfId="0" applyNumberFormat="1" applyFont="1"/>
    <xf numFmtId="164" fontId="36" fillId="0" borderId="0" xfId="0" applyNumberFormat="1" applyFont="1"/>
    <xf numFmtId="167" fontId="36" fillId="0" borderId="0" xfId="1" applyNumberFormat="1" applyFont="1"/>
    <xf numFmtId="167" fontId="36" fillId="0" borderId="0" xfId="0" applyNumberFormat="1" applyFont="1"/>
    <xf numFmtId="165" fontId="0" fillId="0" borderId="0" xfId="1" applyFont="1"/>
    <xf numFmtId="166" fontId="0" fillId="0" borderId="0" xfId="0" applyNumberFormat="1"/>
    <xf numFmtId="166" fontId="36" fillId="0" borderId="0" xfId="0" applyNumberFormat="1" applyFont="1"/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wrapText="1"/>
    </xf>
    <xf numFmtId="0" fontId="43" fillId="0" borderId="1" xfId="0" applyFont="1" applyBorder="1"/>
    <xf numFmtId="167" fontId="24" fillId="3" borderId="9" xfId="1" applyNumberFormat="1" applyFont="1" applyFill="1" applyBorder="1" applyAlignment="1" applyProtection="1">
      <alignment horizontal="right" vertical="center" wrapText="1" shrinkToFit="1"/>
      <protection locked="0"/>
    </xf>
    <xf numFmtId="3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165" fontId="2" fillId="2" borderId="1" xfId="1" applyFont="1" applyFill="1" applyBorder="1" applyAlignment="1">
      <alignment horizontal="right" wrapText="1"/>
    </xf>
    <xf numFmtId="9" fontId="2" fillId="2" borderId="1" xfId="0" applyNumberFormat="1" applyFont="1" applyFill="1" applyBorder="1" applyAlignment="1">
      <alignment horizontal="right" wrapText="1"/>
    </xf>
    <xf numFmtId="3" fontId="34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 vertical="center"/>
    </xf>
    <xf numFmtId="167" fontId="46" fillId="2" borderId="1" xfId="1" applyNumberFormat="1" applyFont="1" applyFill="1" applyBorder="1" applyAlignment="1">
      <alignment horizontal="right" wrapText="1"/>
    </xf>
    <xf numFmtId="0" fontId="10" fillId="0" borderId="0" xfId="0" applyFont="1" applyAlignment="1">
      <alignment vertical="top" wrapText="1"/>
    </xf>
    <xf numFmtId="167" fontId="24" fillId="3" borderId="7" xfId="1" applyNumberFormat="1" applyFont="1" applyFill="1" applyBorder="1" applyAlignment="1" applyProtection="1">
      <alignment horizontal="right" wrapText="1" shrinkToFit="1"/>
      <protection locked="0"/>
    </xf>
    <xf numFmtId="0" fontId="34" fillId="2" borderId="1" xfId="0" applyFont="1" applyFill="1" applyBorder="1" applyAlignment="1">
      <alignment wrapText="1"/>
    </xf>
    <xf numFmtId="0" fontId="34" fillId="2" borderId="1" xfId="0" applyFont="1" applyFill="1" applyBorder="1" applyAlignment="1">
      <alignment horizontal="center" wrapText="1"/>
    </xf>
    <xf numFmtId="167" fontId="43" fillId="0" borderId="0" xfId="0" applyNumberFormat="1" applyFont="1"/>
    <xf numFmtId="3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3" fontId="34" fillId="2" borderId="1" xfId="0" applyNumberFormat="1" applyFont="1" applyFill="1" applyBorder="1" applyAlignment="1">
      <alignment horizontal="right" wrapText="1"/>
    </xf>
    <xf numFmtId="3" fontId="34" fillId="2" borderId="3" xfId="0" applyNumberFormat="1" applyFont="1" applyFill="1" applyBorder="1" applyAlignment="1">
      <alignment horizontal="right" wrapText="1"/>
    </xf>
    <xf numFmtId="0" fontId="24" fillId="3" borderId="1" xfId="0" applyFont="1" applyFill="1" applyBorder="1" applyAlignment="1" applyProtection="1">
      <alignment horizontal="center" wrapText="1" shrinkToFit="1"/>
      <protection locked="0"/>
    </xf>
    <xf numFmtId="167" fontId="43" fillId="0" borderId="0" xfId="1" applyNumberFormat="1" applyFont="1"/>
    <xf numFmtId="167" fontId="0" fillId="0" borderId="0" xfId="1" applyNumberFormat="1" applyFont="1"/>
    <xf numFmtId="3" fontId="34" fillId="0" borderId="1" xfId="0" applyNumberFormat="1" applyFont="1" applyBorder="1" applyAlignment="1">
      <alignment horizontal="left"/>
    </xf>
    <xf numFmtId="0" fontId="9" fillId="0" borderId="0" xfId="0" applyFont="1"/>
    <xf numFmtId="3" fontId="0" fillId="0" borderId="0" xfId="0" applyNumberFormat="1"/>
    <xf numFmtId="0" fontId="38" fillId="2" borderId="1" xfId="0" applyFont="1" applyFill="1" applyBorder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167" fontId="24" fillId="3" borderId="11" xfId="1" applyNumberFormat="1" applyFont="1" applyFill="1" applyBorder="1" applyAlignment="1" applyProtection="1">
      <alignment horizontal="right" wrapText="1" shrinkToFit="1"/>
      <protection locked="0"/>
    </xf>
    <xf numFmtId="3" fontId="34" fillId="0" borderId="10" xfId="0" applyNumberFormat="1" applyFont="1" applyBorder="1" applyAlignment="1">
      <alignment horizontal="right"/>
    </xf>
    <xf numFmtId="3" fontId="34" fillId="0" borderId="10" xfId="0" applyNumberFormat="1" applyFont="1" applyBorder="1" applyAlignment="1">
      <alignment horizontal="right" vertical="center"/>
    </xf>
    <xf numFmtId="3" fontId="34" fillId="2" borderId="10" xfId="0" applyNumberFormat="1" applyFont="1" applyFill="1" applyBorder="1" applyAlignment="1">
      <alignment horizontal="right" vertical="center" wrapText="1"/>
    </xf>
    <xf numFmtId="0" fontId="47" fillId="0" borderId="0" xfId="0" applyFont="1"/>
    <xf numFmtId="0" fontId="3" fillId="2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left" shrinkToFit="1"/>
    </xf>
    <xf numFmtId="167" fontId="2" fillId="2" borderId="1" xfId="0" applyNumberFormat="1" applyFont="1" applyFill="1" applyBorder="1" applyAlignment="1">
      <alignment horizontal="center" shrinkToFit="1"/>
    </xf>
    <xf numFmtId="3" fontId="2" fillId="0" borderId="1" xfId="0" applyNumberFormat="1" applyFont="1" applyBorder="1" applyAlignment="1">
      <alignment shrinkToFit="1"/>
    </xf>
    <xf numFmtId="167" fontId="2" fillId="2" borderId="1" xfId="1" applyNumberFormat="1" applyFont="1" applyFill="1" applyBorder="1" applyAlignment="1">
      <alignment horizontal="center" shrinkToFit="1"/>
    </xf>
    <xf numFmtId="165" fontId="2" fillId="2" borderId="1" xfId="1" applyFont="1" applyFill="1" applyBorder="1" applyAlignment="1">
      <alignment horizontal="center" shrinkToFit="1"/>
    </xf>
    <xf numFmtId="0" fontId="41" fillId="2" borderId="1" xfId="0" applyFont="1" applyFill="1" applyBorder="1" applyAlignment="1">
      <alignment horizontal="left" shrinkToFit="1"/>
    </xf>
    <xf numFmtId="164" fontId="41" fillId="2" borderId="1" xfId="0" applyNumberFormat="1" applyFont="1" applyFill="1" applyBorder="1" applyAlignment="1">
      <alignment horizontal="center" shrinkToFit="1"/>
    </xf>
    <xf numFmtId="3" fontId="41" fillId="2" borderId="1" xfId="0" applyNumberFormat="1" applyFont="1" applyFill="1" applyBorder="1" applyAlignment="1">
      <alignment horizontal="center" shrinkToFit="1"/>
    </xf>
    <xf numFmtId="0" fontId="41" fillId="2" borderId="1" xfId="0" applyFont="1" applyFill="1" applyBorder="1" applyAlignment="1">
      <alignment horizontal="center" shrinkToFit="1"/>
    </xf>
    <xf numFmtId="3" fontId="41" fillId="0" borderId="1" xfId="0" applyNumberFormat="1" applyFont="1" applyBorder="1" applyAlignment="1">
      <alignment horizontal="right" vertical="top" shrinkToFit="1"/>
    </xf>
    <xf numFmtId="165" fontId="41" fillId="2" borderId="1" xfId="1" applyFont="1" applyFill="1" applyBorder="1" applyAlignment="1">
      <alignment horizontal="center" shrinkToFit="1"/>
    </xf>
    <xf numFmtId="0" fontId="34" fillId="2" borderId="1" xfId="0" applyFont="1" applyFill="1" applyBorder="1" applyAlignment="1">
      <alignment vertical="center" shrinkToFit="1"/>
    </xf>
    <xf numFmtId="164" fontId="2" fillId="2" borderId="1" xfId="2" applyFont="1" applyFill="1" applyBorder="1" applyAlignment="1">
      <alignment horizontal="right" shrinkToFit="1"/>
    </xf>
    <xf numFmtId="167" fontId="43" fillId="0" borderId="1" xfId="1" applyNumberFormat="1" applyFont="1" applyBorder="1" applyAlignment="1">
      <alignment shrinkToFit="1"/>
    </xf>
    <xf numFmtId="0" fontId="43" fillId="0" borderId="1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167" fontId="2" fillId="0" borderId="1" xfId="1" applyNumberFormat="1" applyFont="1" applyBorder="1" applyAlignment="1">
      <alignment shrinkToFit="1"/>
    </xf>
    <xf numFmtId="3" fontId="34" fillId="2" borderId="1" xfId="0" applyNumberFormat="1" applyFont="1" applyFill="1" applyBorder="1" applyAlignment="1">
      <alignment horizontal="right" vertical="center" shrinkToFit="1"/>
    </xf>
    <xf numFmtId="0" fontId="38" fillId="2" borderId="1" xfId="0" applyFont="1" applyFill="1" applyBorder="1" applyAlignment="1">
      <alignment vertical="center" shrinkToFit="1"/>
    </xf>
    <xf numFmtId="167" fontId="2" fillId="2" borderId="1" xfId="1" applyNumberFormat="1" applyFont="1" applyFill="1" applyBorder="1" applyAlignment="1">
      <alignment horizontal="right" shrinkToFit="1"/>
    </xf>
    <xf numFmtId="167" fontId="0" fillId="0" borderId="1" xfId="1" applyNumberFormat="1" applyFont="1" applyBorder="1" applyAlignment="1">
      <alignment shrinkToFit="1"/>
    </xf>
    <xf numFmtId="0" fontId="0" fillId="0" borderId="1" xfId="0" applyBorder="1" applyAlignment="1">
      <alignment shrinkToFit="1"/>
    </xf>
    <xf numFmtId="3" fontId="3" fillId="2" borderId="1" xfId="0" applyNumberFormat="1" applyFont="1" applyFill="1" applyBorder="1" applyAlignment="1">
      <alignment horizontal="right" shrinkToFit="1"/>
    </xf>
    <xf numFmtId="0" fontId="3" fillId="2" borderId="1" xfId="0" applyFont="1" applyFill="1" applyBorder="1" applyAlignment="1">
      <alignment horizontal="right" shrinkToFit="1"/>
    </xf>
    <xf numFmtId="0" fontId="2" fillId="2" borderId="1" xfId="0" applyFont="1" applyFill="1" applyBorder="1" applyAlignment="1">
      <alignment horizontal="right" shrinkToFit="1"/>
    </xf>
    <xf numFmtId="0" fontId="6" fillId="2" borderId="1" xfId="0" applyFont="1" applyFill="1" applyBorder="1" applyAlignment="1">
      <alignment horizontal="left" shrinkToFit="1"/>
    </xf>
    <xf numFmtId="165" fontId="2" fillId="2" borderId="1" xfId="1" applyFont="1" applyFill="1" applyBorder="1" applyAlignment="1">
      <alignment horizontal="right" shrinkToFit="1"/>
    </xf>
    <xf numFmtId="9" fontId="2" fillId="2" borderId="1" xfId="0" applyNumberFormat="1" applyFont="1" applyFill="1" applyBorder="1" applyAlignment="1">
      <alignment horizontal="right" shrinkToFit="1"/>
    </xf>
    <xf numFmtId="167" fontId="24" fillId="3" borderId="8" xfId="1" applyNumberFormat="1" applyFont="1" applyFill="1" applyBorder="1" applyAlignment="1" applyProtection="1">
      <alignment horizontal="right" vertical="center" shrinkToFit="1"/>
      <protection locked="0"/>
    </xf>
    <xf numFmtId="3" fontId="34" fillId="0" borderId="1" xfId="0" applyNumberFormat="1" applyFont="1" applyBorder="1" applyAlignment="1">
      <alignment horizontal="right" shrinkToFit="1"/>
    </xf>
    <xf numFmtId="167" fontId="24" fillId="3" borderId="11" xfId="1" applyNumberFormat="1" applyFont="1" applyFill="1" applyBorder="1" applyAlignment="1" applyProtection="1">
      <alignment horizontal="right" shrinkToFit="1"/>
      <protection locked="0"/>
    </xf>
    <xf numFmtId="3" fontId="34" fillId="0" borderId="10" xfId="0" applyNumberFormat="1" applyFont="1" applyBorder="1" applyAlignment="1">
      <alignment horizontal="right" shrinkToFit="1"/>
    </xf>
    <xf numFmtId="3" fontId="34" fillId="0" borderId="1" xfId="0" applyNumberFormat="1" applyFont="1" applyBorder="1" applyAlignment="1">
      <alignment horizontal="left" shrinkToFit="1"/>
    </xf>
    <xf numFmtId="3" fontId="34" fillId="0" borderId="10" xfId="0" applyNumberFormat="1" applyFont="1" applyBorder="1" applyAlignment="1">
      <alignment horizontal="right" vertical="center" shrinkToFit="1"/>
    </xf>
    <xf numFmtId="3" fontId="34" fillId="2" borderId="10" xfId="0" applyNumberFormat="1" applyFont="1" applyFill="1" applyBorder="1" applyAlignment="1">
      <alignment horizontal="right" vertical="center" shrinkToFit="1"/>
    </xf>
    <xf numFmtId="3" fontId="34" fillId="2" borderId="3" xfId="0" applyNumberFormat="1" applyFont="1" applyFill="1" applyBorder="1" applyAlignment="1">
      <alignment horizontal="right" vertical="center" shrinkToFit="1"/>
    </xf>
    <xf numFmtId="167" fontId="24" fillId="3" borderId="12" xfId="1" applyNumberFormat="1" applyFont="1" applyFill="1" applyBorder="1" applyAlignment="1" applyProtection="1">
      <alignment horizontal="right" vertical="center" shrinkToFit="1"/>
      <protection locked="0"/>
    </xf>
    <xf numFmtId="164" fontId="2" fillId="2" borderId="3" xfId="2" applyFont="1" applyFill="1" applyBorder="1" applyAlignment="1">
      <alignment horizontal="right" shrinkToFit="1"/>
    </xf>
    <xf numFmtId="167" fontId="24" fillId="3" borderId="1" xfId="1" applyNumberFormat="1" applyFont="1" applyFill="1" applyBorder="1" applyAlignment="1" applyProtection="1">
      <alignment horizontal="right" vertical="center" shrinkToFit="1"/>
      <protection locked="0"/>
    </xf>
    <xf numFmtId="3" fontId="2" fillId="2" borderId="1" xfId="0" applyNumberFormat="1" applyFont="1" applyFill="1" applyBorder="1" applyAlignment="1">
      <alignment horizontal="right" shrinkToFit="1"/>
    </xf>
    <xf numFmtId="167" fontId="46" fillId="2" borderId="1" xfId="1" applyNumberFormat="1" applyFont="1" applyFill="1" applyBorder="1" applyAlignment="1">
      <alignment horizontal="right" shrinkToFit="1"/>
    </xf>
    <xf numFmtId="0" fontId="3" fillId="2" borderId="1" xfId="0" applyFont="1" applyFill="1" applyBorder="1" applyAlignment="1">
      <alignment horizontal="center" shrinkToFit="1"/>
    </xf>
    <xf numFmtId="0" fontId="34" fillId="2" borderId="1" xfId="0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shrinkToFit="1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shrinkToFit="1"/>
    </xf>
    <xf numFmtId="0" fontId="38" fillId="2" borderId="1" xfId="0" applyFont="1" applyFill="1" applyBorder="1" applyAlignment="1">
      <alignment horizontal="center" vertical="center" shrinkToFit="1"/>
    </xf>
    <xf numFmtId="0" fontId="38" fillId="2" borderId="1" xfId="0" applyFont="1" applyFill="1" applyBorder="1" applyAlignment="1">
      <alignment horizontal="center" shrinkToFit="1"/>
    </xf>
    <xf numFmtId="0" fontId="40" fillId="3" borderId="1" xfId="0" applyFont="1" applyFill="1" applyBorder="1" applyAlignment="1" applyProtection="1">
      <alignment horizontal="center" vertical="center" shrinkToFit="1"/>
      <protection locked="0"/>
    </xf>
    <xf numFmtId="0" fontId="34" fillId="2" borderId="1" xfId="0" applyFont="1" applyFill="1" applyBorder="1" applyAlignment="1">
      <alignment vertical="center" wrapText="1" shrinkToFit="1"/>
    </xf>
    <xf numFmtId="0" fontId="38" fillId="2" borderId="1" xfId="0" applyFont="1" applyFill="1" applyBorder="1" applyAlignment="1">
      <alignment vertical="center" wrapText="1" shrinkToFit="1"/>
    </xf>
    <xf numFmtId="3" fontId="38" fillId="0" borderId="1" xfId="0" applyNumberFormat="1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7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4" xfId="0" applyFont="1" applyBorder="1" applyAlignment="1">
      <alignment horizontal="right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13" workbookViewId="0">
      <selection activeCell="G20" sqref="G20"/>
    </sheetView>
  </sheetViews>
  <sheetFormatPr defaultRowHeight="15" x14ac:dyDescent="0.25"/>
  <cols>
    <col min="1" max="1" width="6.85546875" customWidth="1"/>
    <col min="2" max="2" width="8.42578125" customWidth="1"/>
    <col min="3" max="3" width="56.85546875" customWidth="1"/>
    <col min="4" max="4" width="26" customWidth="1"/>
    <col min="6" max="6" width="19.7109375" customWidth="1"/>
    <col min="7" max="7" width="17.42578125" customWidth="1"/>
    <col min="8" max="8" width="23.42578125" customWidth="1"/>
  </cols>
  <sheetData>
    <row r="1" spans="1:6" ht="18.75" x14ac:dyDescent="0.3">
      <c r="A1" s="232" t="s">
        <v>21</v>
      </c>
      <c r="B1" s="232"/>
      <c r="C1" s="232"/>
      <c r="D1" s="232"/>
    </row>
    <row r="2" spans="1:6" ht="18.75" x14ac:dyDescent="0.3">
      <c r="A2" s="233" t="s">
        <v>171</v>
      </c>
      <c r="B2" s="233"/>
      <c r="C2" s="233"/>
      <c r="D2" s="233"/>
    </row>
    <row r="3" spans="1:6" ht="20.25" x14ac:dyDescent="0.3">
      <c r="A3" s="234" t="s">
        <v>22</v>
      </c>
      <c r="B3" s="234"/>
      <c r="C3" s="234"/>
      <c r="D3" s="234"/>
    </row>
    <row r="4" spans="1:6" ht="18.75" x14ac:dyDescent="0.3">
      <c r="A4" s="235" t="s">
        <v>177</v>
      </c>
      <c r="B4" s="235"/>
      <c r="C4" s="235"/>
      <c r="D4" s="235"/>
    </row>
    <row r="5" spans="1:6" ht="18.75" x14ac:dyDescent="0.3">
      <c r="A5" s="235" t="s">
        <v>178</v>
      </c>
      <c r="B5" s="235"/>
      <c r="C5" s="235"/>
      <c r="D5" s="235"/>
    </row>
    <row r="6" spans="1:6" ht="18.75" x14ac:dyDescent="0.3">
      <c r="A6" s="238" t="s">
        <v>190</v>
      </c>
      <c r="B6" s="238"/>
      <c r="C6" s="238"/>
      <c r="D6" s="238"/>
    </row>
    <row r="7" spans="1:6" ht="15.75" x14ac:dyDescent="0.25">
      <c r="A7" s="239" t="s">
        <v>192</v>
      </c>
      <c r="B7" s="239"/>
      <c r="C7" s="239"/>
      <c r="D7" s="239"/>
    </row>
    <row r="8" spans="1:6" ht="18.75" x14ac:dyDescent="0.3">
      <c r="A8" s="240" t="s">
        <v>0</v>
      </c>
      <c r="B8" s="240"/>
      <c r="C8" s="240"/>
      <c r="D8" s="240"/>
    </row>
    <row r="9" spans="1:6" ht="18.75" x14ac:dyDescent="0.3">
      <c r="A9" s="241" t="s">
        <v>29</v>
      </c>
      <c r="B9" s="241"/>
      <c r="C9" s="241"/>
      <c r="D9" s="241"/>
    </row>
    <row r="10" spans="1:6" x14ac:dyDescent="0.25">
      <c r="A10" s="242"/>
      <c r="B10" s="243" t="s">
        <v>1</v>
      </c>
      <c r="C10" s="243" t="s">
        <v>2</v>
      </c>
      <c r="D10" s="244" t="s">
        <v>27</v>
      </c>
    </row>
    <row r="11" spans="1:6" ht="25.5" customHeight="1" x14ac:dyDescent="0.25">
      <c r="A11" s="242"/>
      <c r="B11" s="243"/>
      <c r="C11" s="243"/>
      <c r="D11" s="245"/>
    </row>
    <row r="12" spans="1:6" ht="18.75" x14ac:dyDescent="0.3">
      <c r="A12" s="1"/>
      <c r="B12" s="4" t="s">
        <v>3</v>
      </c>
      <c r="C12" s="5" t="s">
        <v>4</v>
      </c>
      <c r="D12" s="6"/>
    </row>
    <row r="13" spans="1:6" ht="23.25" customHeight="1" x14ac:dyDescent="0.3">
      <c r="A13" s="1"/>
      <c r="B13" s="4">
        <v>1</v>
      </c>
      <c r="C13" s="5" t="s">
        <v>5</v>
      </c>
      <c r="D13" s="6"/>
    </row>
    <row r="14" spans="1:6" ht="23.25" customHeight="1" x14ac:dyDescent="0.3">
      <c r="A14" s="1"/>
      <c r="B14" s="6">
        <v>1.1000000000000001</v>
      </c>
      <c r="C14" s="7" t="s">
        <v>6</v>
      </c>
      <c r="D14" s="6"/>
    </row>
    <row r="15" spans="1:6" ht="23.25" customHeight="1" x14ac:dyDescent="0.3">
      <c r="A15" s="1"/>
      <c r="B15" s="6">
        <v>1.2</v>
      </c>
      <c r="C15" s="7" t="s">
        <v>160</v>
      </c>
      <c r="D15" s="100">
        <f>SUM(D16:D17)</f>
        <v>313277152</v>
      </c>
    </row>
    <row r="16" spans="1:6" ht="23.25" customHeight="1" x14ac:dyDescent="0.3">
      <c r="A16" s="1"/>
      <c r="B16" s="6" t="s">
        <v>172</v>
      </c>
      <c r="C16" s="7" t="s">
        <v>191</v>
      </c>
      <c r="D16" s="133">
        <v>7277152</v>
      </c>
      <c r="F16" s="94">
        <v>19712100</v>
      </c>
    </row>
    <row r="17" spans="1:8" ht="23.25" customHeight="1" x14ac:dyDescent="0.3">
      <c r="A17" s="1"/>
      <c r="B17" s="6" t="s">
        <v>174</v>
      </c>
      <c r="C17" s="7" t="s">
        <v>173</v>
      </c>
      <c r="D17" s="89">
        <v>306000000</v>
      </c>
      <c r="F17">
        <v>345600000</v>
      </c>
    </row>
    <row r="18" spans="1:8" ht="23.25" customHeight="1" x14ac:dyDescent="0.3">
      <c r="A18" s="1"/>
      <c r="B18" s="4" t="s">
        <v>17</v>
      </c>
      <c r="C18" s="5" t="s">
        <v>8</v>
      </c>
      <c r="D18" s="86">
        <f>D19</f>
        <v>313277152</v>
      </c>
      <c r="F18" s="95">
        <f>SUM(F16:F17)</f>
        <v>365312100</v>
      </c>
    </row>
    <row r="19" spans="1:8" ht="23.25" customHeight="1" x14ac:dyDescent="0.3">
      <c r="A19" s="1"/>
      <c r="B19" s="6">
        <v>1</v>
      </c>
      <c r="C19" s="7" t="s">
        <v>24</v>
      </c>
      <c r="D19" s="116">
        <f>D20</f>
        <v>313277152</v>
      </c>
      <c r="F19" s="92">
        <f>D20</f>
        <v>313277152</v>
      </c>
    </row>
    <row r="20" spans="1:8" s="119" customFormat="1" ht="23.25" customHeight="1" x14ac:dyDescent="0.3">
      <c r="A20" s="117"/>
      <c r="B20" s="120" t="s">
        <v>9</v>
      </c>
      <c r="C20" s="7" t="s">
        <v>10</v>
      </c>
      <c r="D20" s="121">
        <f>SUM(D21:D26)</f>
        <v>313277152</v>
      </c>
      <c r="F20" s="122">
        <f>F18-F19</f>
        <v>52034948</v>
      </c>
    </row>
    <row r="21" spans="1:8" s="125" customFormat="1" ht="23.25" customHeight="1" x14ac:dyDescent="0.25">
      <c r="A21" s="1"/>
      <c r="B21" s="123">
        <v>6000</v>
      </c>
      <c r="C21" s="102" t="s">
        <v>80</v>
      </c>
      <c r="D21" s="124">
        <v>122400000</v>
      </c>
      <c r="F21" s="160">
        <f>D15-D20</f>
        <v>0</v>
      </c>
    </row>
    <row r="22" spans="1:8" s="59" customFormat="1" ht="23.25" customHeight="1" x14ac:dyDescent="0.25">
      <c r="A22" s="1"/>
      <c r="B22" s="159">
        <v>6750</v>
      </c>
      <c r="C22" s="58" t="s">
        <v>117</v>
      </c>
      <c r="D22" s="128">
        <v>5000000</v>
      </c>
    </row>
    <row r="23" spans="1:8" s="125" customFormat="1" ht="33.75" customHeight="1" x14ac:dyDescent="0.25">
      <c r="A23" s="1"/>
      <c r="B23" s="123">
        <v>6900</v>
      </c>
      <c r="C23" s="102" t="s">
        <v>149</v>
      </c>
      <c r="D23" s="127">
        <v>30000000</v>
      </c>
    </row>
    <row r="24" spans="1:8" s="125" customFormat="1" ht="23.25" customHeight="1" x14ac:dyDescent="0.25">
      <c r="A24" s="1"/>
      <c r="B24" s="123">
        <v>7000</v>
      </c>
      <c r="C24" s="102" t="s">
        <v>124</v>
      </c>
      <c r="D24" s="127">
        <v>125000000</v>
      </c>
    </row>
    <row r="25" spans="1:8" ht="35.25" customHeight="1" x14ac:dyDescent="0.25">
      <c r="A25" s="1"/>
      <c r="B25" s="20">
        <v>7950</v>
      </c>
      <c r="C25" s="112" t="s">
        <v>184</v>
      </c>
      <c r="D25" s="107">
        <v>10000000</v>
      </c>
      <c r="H25" s="167">
        <f>3000000*12</f>
        <v>36000000</v>
      </c>
    </row>
    <row r="26" spans="1:8" s="125" customFormat="1" ht="23.25" customHeight="1" x14ac:dyDescent="0.25">
      <c r="A26" s="1"/>
      <c r="B26" s="123">
        <v>7750</v>
      </c>
      <c r="C26" s="102" t="s">
        <v>61</v>
      </c>
      <c r="D26" s="128">
        <f>20626896+250256</f>
        <v>20877152</v>
      </c>
    </row>
    <row r="27" spans="1:8" s="132" customFormat="1" ht="23.25" customHeight="1" x14ac:dyDescent="0.3">
      <c r="A27" s="129"/>
      <c r="B27" s="130">
        <v>2</v>
      </c>
      <c r="C27" s="131" t="s">
        <v>13</v>
      </c>
      <c r="D27" s="118"/>
    </row>
    <row r="28" spans="1:8" ht="23.25" customHeight="1" x14ac:dyDescent="0.3">
      <c r="A28" s="1"/>
      <c r="B28" s="6" t="s">
        <v>9</v>
      </c>
      <c r="C28" s="7" t="s">
        <v>14</v>
      </c>
      <c r="D28" s="6"/>
    </row>
    <row r="29" spans="1:8" ht="23.25" customHeight="1" x14ac:dyDescent="0.3">
      <c r="A29" s="1"/>
      <c r="B29" s="6" t="s">
        <v>11</v>
      </c>
      <c r="C29" s="7" t="s">
        <v>15</v>
      </c>
      <c r="D29" s="6"/>
    </row>
    <row r="30" spans="1:8" ht="23.25" customHeight="1" x14ac:dyDescent="0.3">
      <c r="A30" s="1"/>
      <c r="B30" s="4">
        <v>3</v>
      </c>
      <c r="C30" s="5" t="s">
        <v>16</v>
      </c>
      <c r="D30" s="6"/>
    </row>
    <row r="31" spans="1:8" ht="23.25" customHeight="1" x14ac:dyDescent="0.3">
      <c r="A31" s="1"/>
      <c r="B31" s="6">
        <v>3.1</v>
      </c>
      <c r="C31" s="7" t="s">
        <v>6</v>
      </c>
      <c r="D31" s="6"/>
    </row>
    <row r="32" spans="1:8" ht="23.25" customHeight="1" x14ac:dyDescent="0.3">
      <c r="A32" s="1"/>
      <c r="B32" s="6">
        <v>3.2</v>
      </c>
      <c r="C32" s="7" t="s">
        <v>7</v>
      </c>
      <c r="D32" s="6"/>
    </row>
    <row r="33" spans="1:8" ht="23.25" customHeight="1" x14ac:dyDescent="0.3">
      <c r="A33" s="1"/>
      <c r="B33" s="4" t="s">
        <v>17</v>
      </c>
      <c r="C33" s="5" t="s">
        <v>18</v>
      </c>
      <c r="D33" s="6"/>
    </row>
    <row r="34" spans="1:8" ht="23.25" customHeight="1" x14ac:dyDescent="0.3">
      <c r="A34" s="1"/>
      <c r="B34" s="4">
        <v>1</v>
      </c>
      <c r="C34" s="5" t="s">
        <v>13</v>
      </c>
      <c r="D34" s="6"/>
    </row>
    <row r="35" spans="1:8" ht="23.25" customHeight="1" x14ac:dyDescent="0.3">
      <c r="A35" s="1"/>
      <c r="B35" s="6">
        <v>1.1000000000000001</v>
      </c>
      <c r="C35" s="7" t="s">
        <v>14</v>
      </c>
      <c r="D35" s="6"/>
      <c r="H35" s="92">
        <f>D38+D20</f>
        <v>4100127152</v>
      </c>
    </row>
    <row r="36" spans="1:8" ht="23.25" customHeight="1" x14ac:dyDescent="0.3">
      <c r="A36" s="1"/>
      <c r="B36" s="6">
        <v>1.2</v>
      </c>
      <c r="C36" s="7" t="s">
        <v>15</v>
      </c>
      <c r="D36" s="6"/>
      <c r="H36" s="138">
        <v>2860000000</v>
      </c>
    </row>
    <row r="37" spans="1:8" ht="18.75" x14ac:dyDescent="0.3">
      <c r="A37" s="1"/>
      <c r="B37" s="4">
        <v>2</v>
      </c>
      <c r="C37" s="5" t="s">
        <v>19</v>
      </c>
      <c r="D37" s="6"/>
      <c r="H37" s="139">
        <f>H35-H36</f>
        <v>1240127152</v>
      </c>
    </row>
    <row r="38" spans="1:8" ht="18.75" x14ac:dyDescent="0.3">
      <c r="A38" s="1"/>
      <c r="B38" s="4">
        <v>3</v>
      </c>
      <c r="C38" s="5" t="s">
        <v>20</v>
      </c>
      <c r="D38" s="148">
        <f>D39</f>
        <v>3786850000</v>
      </c>
      <c r="F38" s="169">
        <v>3786850000</v>
      </c>
      <c r="G38" s="170">
        <f>D38-F38</f>
        <v>0</v>
      </c>
    </row>
    <row r="39" spans="1:8" ht="18.75" x14ac:dyDescent="0.3">
      <c r="A39" s="1"/>
      <c r="B39" s="6">
        <v>3.1</v>
      </c>
      <c r="C39" s="7" t="s">
        <v>10</v>
      </c>
      <c r="D39" s="8">
        <f>SUM(D40:D55)</f>
        <v>3786850000</v>
      </c>
    </row>
    <row r="40" spans="1:8" s="99" customFormat="1" ht="23.25" customHeight="1" x14ac:dyDescent="0.3">
      <c r="A40" s="98"/>
      <c r="B40" s="111">
        <v>6000</v>
      </c>
      <c r="C40" s="112" t="s">
        <v>80</v>
      </c>
      <c r="D40" s="124">
        <v>1733103000</v>
      </c>
      <c r="F40" s="113">
        <v>1288270000</v>
      </c>
      <c r="G40" s="124">
        <v>129240000</v>
      </c>
      <c r="H40" s="136">
        <f>F40+G40</f>
        <v>1417510000</v>
      </c>
    </row>
    <row r="41" spans="1:8" s="99" customFormat="1" ht="23.25" customHeight="1" x14ac:dyDescent="0.3">
      <c r="A41" s="98"/>
      <c r="B41" s="111">
        <v>6100</v>
      </c>
      <c r="C41" s="112" t="s">
        <v>85</v>
      </c>
      <c r="D41" s="153">
        <v>1083897000</v>
      </c>
      <c r="F41" s="114">
        <v>800745000</v>
      </c>
      <c r="H41" s="136">
        <f t="shared" ref="H41:H43" si="0">F41+G41</f>
        <v>800745000</v>
      </c>
    </row>
    <row r="42" spans="1:8" s="125" customFormat="1" ht="28.5" customHeight="1" x14ac:dyDescent="0.25">
      <c r="A42" s="172"/>
      <c r="B42" s="171">
        <v>6150</v>
      </c>
      <c r="C42" s="168" t="s">
        <v>166</v>
      </c>
      <c r="D42" s="173">
        <v>26000000</v>
      </c>
      <c r="E42" s="151" t="e">
        <f t="shared" ref="E42" si="1">D42/C42*100</f>
        <v>#VALUE!</v>
      </c>
      <c r="F42" s="152"/>
    </row>
    <row r="43" spans="1:8" s="99" customFormat="1" ht="23.25" customHeight="1" x14ac:dyDescent="0.3">
      <c r="A43" s="98"/>
      <c r="B43" s="111">
        <v>6300</v>
      </c>
      <c r="C43" s="112" t="s">
        <v>97</v>
      </c>
      <c r="D43" s="174">
        <v>536000000</v>
      </c>
      <c r="F43" s="114">
        <v>404067000</v>
      </c>
      <c r="H43" s="136">
        <f t="shared" si="0"/>
        <v>404067000</v>
      </c>
    </row>
    <row r="44" spans="1:8" s="125" customFormat="1" ht="20.25" customHeight="1" x14ac:dyDescent="0.25">
      <c r="A44" s="172"/>
      <c r="B44" s="171">
        <v>6400</v>
      </c>
      <c r="C44" s="168" t="s">
        <v>106</v>
      </c>
      <c r="D44" s="173">
        <v>34850000</v>
      </c>
      <c r="E44" s="151" t="e">
        <f t="shared" ref="E44" si="2">D44/C44*100</f>
        <v>#VALUE!</v>
      </c>
      <c r="F44" s="152"/>
    </row>
    <row r="45" spans="1:8" s="99" customFormat="1" ht="23.25" customHeight="1" x14ac:dyDescent="0.3">
      <c r="A45" s="98"/>
      <c r="B45" s="111">
        <v>6500</v>
      </c>
      <c r="C45" s="112" t="s">
        <v>108</v>
      </c>
      <c r="D45" s="174">
        <v>42000000</v>
      </c>
      <c r="H45" s="137">
        <f>SUM(H40:H43)</f>
        <v>2622322000</v>
      </c>
    </row>
    <row r="46" spans="1:8" s="99" customFormat="1" ht="18.75" x14ac:dyDescent="0.3">
      <c r="A46" s="98"/>
      <c r="B46" s="111">
        <v>6550</v>
      </c>
      <c r="C46" s="112" t="s">
        <v>111</v>
      </c>
      <c r="D46" s="175">
        <v>5000000</v>
      </c>
    </row>
    <row r="47" spans="1:8" s="99" customFormat="1" ht="23.25" customHeight="1" x14ac:dyDescent="0.3">
      <c r="A47" s="98"/>
      <c r="B47" s="111">
        <v>6600</v>
      </c>
      <c r="C47" s="112" t="s">
        <v>75</v>
      </c>
      <c r="D47" s="176">
        <v>4500000</v>
      </c>
      <c r="G47" s="99" t="s">
        <v>61</v>
      </c>
      <c r="H47" s="135">
        <f>108000000+265000000</f>
        <v>373000000</v>
      </c>
    </row>
    <row r="48" spans="1:8" s="99" customFormat="1" ht="23.25" customHeight="1" x14ac:dyDescent="0.3">
      <c r="A48" s="98"/>
      <c r="B48" s="111">
        <v>6650</v>
      </c>
      <c r="C48" s="112" t="s">
        <v>175</v>
      </c>
      <c r="D48" s="176">
        <v>3000000</v>
      </c>
      <c r="H48" s="135">
        <f>D45+D46+D47+D48+D49+D50+D51+D52+D53+D54+D55</f>
        <v>373000000</v>
      </c>
    </row>
    <row r="49" spans="1:8" s="99" customFormat="1" ht="23.25" customHeight="1" x14ac:dyDescent="0.3">
      <c r="A49" s="98"/>
      <c r="B49" s="111">
        <v>6700</v>
      </c>
      <c r="C49" s="112" t="s">
        <v>115</v>
      </c>
      <c r="D49" s="127">
        <v>40000000</v>
      </c>
      <c r="H49" s="135">
        <f>H47-H48</f>
        <v>0</v>
      </c>
    </row>
    <row r="50" spans="1:8" s="99" customFormat="1" ht="23.25" customHeight="1" x14ac:dyDescent="0.3">
      <c r="A50" s="98"/>
      <c r="B50" s="111">
        <v>6750</v>
      </c>
      <c r="C50" s="112" t="s">
        <v>117</v>
      </c>
      <c r="D50" s="127">
        <f>3000000*12</f>
        <v>36000000</v>
      </c>
      <c r="H50" s="140"/>
    </row>
    <row r="51" spans="1:8" s="99" customFormat="1" ht="38.25" customHeight="1" x14ac:dyDescent="0.3">
      <c r="A51" s="98"/>
      <c r="B51" s="111">
        <v>6900</v>
      </c>
      <c r="C51" s="112" t="s">
        <v>149</v>
      </c>
      <c r="D51" s="127">
        <v>20000000</v>
      </c>
    </row>
    <row r="52" spans="1:8" s="99" customFormat="1" ht="23.25" customHeight="1" x14ac:dyDescent="0.3">
      <c r="A52" s="98"/>
      <c r="B52" s="111">
        <v>6950</v>
      </c>
      <c r="C52" s="112" t="s">
        <v>176</v>
      </c>
      <c r="D52" s="127">
        <v>15000000</v>
      </c>
    </row>
    <row r="53" spans="1:8" s="99" customFormat="1" ht="23.25" customHeight="1" x14ac:dyDescent="0.3">
      <c r="A53" s="98"/>
      <c r="B53" s="111">
        <v>7000</v>
      </c>
      <c r="C53" s="112" t="s">
        <v>124</v>
      </c>
      <c r="D53" s="127">
        <f>108000000+40000000</f>
        <v>148000000</v>
      </c>
      <c r="F53" s="134">
        <f>D53-71000000</f>
        <v>77000000</v>
      </c>
    </row>
    <row r="54" spans="1:8" ht="23.25" customHeight="1" x14ac:dyDescent="0.25">
      <c r="A54" s="1"/>
      <c r="B54" s="111">
        <v>7750</v>
      </c>
      <c r="C54" s="112" t="s">
        <v>61</v>
      </c>
      <c r="D54" s="128">
        <v>9500000</v>
      </c>
      <c r="H54" s="167">
        <f>950000*12</f>
        <v>11400000</v>
      </c>
    </row>
    <row r="55" spans="1:8" ht="35.25" customHeight="1" x14ac:dyDescent="0.25">
      <c r="A55" s="1"/>
      <c r="B55" s="115">
        <v>7950</v>
      </c>
      <c r="C55" s="112" t="s">
        <v>184</v>
      </c>
      <c r="D55" s="107">
        <v>50000000</v>
      </c>
      <c r="H55" s="167">
        <f>3000000*12</f>
        <v>36000000</v>
      </c>
    </row>
    <row r="56" spans="1:8" ht="22.5" customHeight="1" x14ac:dyDescent="0.3">
      <c r="A56" s="1"/>
      <c r="B56" s="90">
        <v>3.2</v>
      </c>
      <c r="C56" s="91" t="s">
        <v>12</v>
      </c>
      <c r="D56" s="97"/>
    </row>
    <row r="57" spans="1:8" ht="22.5" customHeight="1" x14ac:dyDescent="0.3">
      <c r="A57" s="1"/>
      <c r="B57" s="6">
        <v>3.3</v>
      </c>
      <c r="C57" s="7" t="s">
        <v>25</v>
      </c>
      <c r="D57" s="96"/>
    </row>
    <row r="58" spans="1:8" s="99" customFormat="1" ht="18.75" x14ac:dyDescent="0.3">
      <c r="A58" s="87"/>
      <c r="B58" s="87"/>
      <c r="C58" s="236"/>
      <c r="D58" s="236"/>
    </row>
    <row r="59" spans="1:8" ht="24" customHeight="1" x14ac:dyDescent="0.3">
      <c r="A59" s="238"/>
      <c r="B59" s="238"/>
      <c r="C59" s="237" t="s">
        <v>183</v>
      </c>
      <c r="D59" s="237"/>
      <c r="E59" s="106"/>
      <c r="F59" s="106"/>
    </row>
    <row r="60" spans="1:8" ht="18.75" x14ac:dyDescent="0.3">
      <c r="A60" s="87"/>
      <c r="B60" s="88"/>
      <c r="D60" s="2"/>
    </row>
    <row r="61" spans="1:8" ht="18.75" x14ac:dyDescent="0.3">
      <c r="A61" s="87"/>
      <c r="B61" s="88"/>
      <c r="D61" s="3"/>
    </row>
    <row r="62" spans="1:8" ht="18.75" x14ac:dyDescent="0.3">
      <c r="A62" s="87"/>
      <c r="B62" s="88"/>
      <c r="D62" s="2"/>
    </row>
    <row r="63" spans="1:8" ht="19.5" customHeight="1" x14ac:dyDescent="0.3">
      <c r="A63" s="238"/>
      <c r="B63" s="238"/>
      <c r="C63" s="237" t="s">
        <v>182</v>
      </c>
      <c r="D63" s="237"/>
      <c r="E63" s="106"/>
      <c r="F63" s="106"/>
    </row>
  </sheetData>
  <mergeCells count="18">
    <mergeCell ref="C58:D58"/>
    <mergeCell ref="C59:D59"/>
    <mergeCell ref="C63:D63"/>
    <mergeCell ref="A6:D6"/>
    <mergeCell ref="A7:D7"/>
    <mergeCell ref="A8:D8"/>
    <mergeCell ref="A9:D9"/>
    <mergeCell ref="A10:A11"/>
    <mergeCell ref="B10:B11"/>
    <mergeCell ref="C10:C11"/>
    <mergeCell ref="D10:D11"/>
    <mergeCell ref="A59:B59"/>
    <mergeCell ref="A63:B63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013A-3E70-478D-88C5-76D1592903D8}">
  <dimension ref="A1:H64"/>
  <sheetViews>
    <sheetView workbookViewId="0">
      <selection activeCell="B7" sqref="B7:G7"/>
    </sheetView>
  </sheetViews>
  <sheetFormatPr defaultRowHeight="15.75" x14ac:dyDescent="0.25"/>
  <cols>
    <col min="1" max="1" width="3.5703125" style="125" customWidth="1"/>
    <col min="2" max="2" width="8.42578125" style="125" customWidth="1"/>
    <col min="3" max="3" width="38.85546875" style="125" customWidth="1"/>
    <col min="4" max="4" width="12.28515625" style="125" customWidth="1"/>
    <col min="5" max="5" width="13.140625" style="125" customWidth="1"/>
    <col min="6" max="6" width="11" style="125" customWidth="1"/>
    <col min="7" max="7" width="10" style="125" customWidth="1"/>
    <col min="8" max="8" width="12.140625" style="125" customWidth="1"/>
    <col min="9" max="16384" width="9.140625" style="125"/>
  </cols>
  <sheetData>
    <row r="1" spans="2:7" x14ac:dyDescent="0.25">
      <c r="B1" s="255" t="s">
        <v>30</v>
      </c>
      <c r="C1" s="255"/>
      <c r="D1" s="255"/>
      <c r="E1" s="255"/>
      <c r="F1" s="255"/>
      <c r="G1" s="255"/>
    </row>
    <row r="2" spans="2:7" x14ac:dyDescent="0.25">
      <c r="B2" s="256" t="s">
        <v>28</v>
      </c>
      <c r="C2" s="256"/>
      <c r="D2" s="256"/>
      <c r="E2" s="256"/>
      <c r="F2" s="256"/>
      <c r="G2" s="256"/>
    </row>
    <row r="3" spans="2:7" x14ac:dyDescent="0.25">
      <c r="B3" s="256" t="s">
        <v>23</v>
      </c>
      <c r="C3" s="256"/>
      <c r="D3" s="256"/>
      <c r="E3" s="256"/>
      <c r="F3" s="256"/>
      <c r="G3" s="256"/>
    </row>
    <row r="4" spans="2:7" ht="36.75" customHeight="1" x14ac:dyDescent="0.25">
      <c r="B4" s="257" t="s">
        <v>193</v>
      </c>
      <c r="C4" s="256"/>
      <c r="D4" s="256"/>
      <c r="E4" s="256"/>
      <c r="F4" s="256"/>
      <c r="G4" s="256"/>
    </row>
    <row r="5" spans="2:7" x14ac:dyDescent="0.25">
      <c r="B5" s="258" t="s">
        <v>195</v>
      </c>
      <c r="C5" s="258"/>
      <c r="D5" s="258"/>
      <c r="E5" s="258"/>
      <c r="F5" s="258"/>
      <c r="G5" s="258"/>
    </row>
    <row r="6" spans="2:7" x14ac:dyDescent="0.25">
      <c r="B6" s="254" t="s">
        <v>31</v>
      </c>
      <c r="C6" s="254"/>
      <c r="D6" s="254"/>
      <c r="E6" s="254"/>
      <c r="F6" s="254"/>
      <c r="G6" s="254"/>
    </row>
    <row r="7" spans="2:7" x14ac:dyDescent="0.25">
      <c r="B7" s="249" t="s">
        <v>32</v>
      </c>
      <c r="C7" s="249"/>
      <c r="D7" s="249"/>
      <c r="E7" s="249"/>
      <c r="F7" s="249"/>
      <c r="G7" s="249"/>
    </row>
    <row r="8" spans="2:7" s="143" customFormat="1" ht="24.75" customHeight="1" x14ac:dyDescent="0.25">
      <c r="B8" s="250" t="s">
        <v>179</v>
      </c>
      <c r="C8" s="250" t="s">
        <v>2</v>
      </c>
      <c r="D8" s="252" t="s">
        <v>198</v>
      </c>
      <c r="E8" s="252" t="s">
        <v>197</v>
      </c>
      <c r="F8" s="252" t="s">
        <v>199</v>
      </c>
      <c r="G8" s="252" t="s">
        <v>200</v>
      </c>
    </row>
    <row r="9" spans="2:7" s="143" customFormat="1" ht="116.25" customHeight="1" x14ac:dyDescent="0.25">
      <c r="B9" s="251"/>
      <c r="C9" s="251"/>
      <c r="D9" s="253"/>
      <c r="E9" s="251"/>
      <c r="F9" s="251"/>
      <c r="G9" s="253"/>
    </row>
    <row r="10" spans="2:7" ht="21" customHeight="1" x14ac:dyDescent="0.25">
      <c r="B10" s="221" t="s">
        <v>3</v>
      </c>
      <c r="C10" s="178" t="s">
        <v>4</v>
      </c>
      <c r="D10" s="179"/>
      <c r="E10" s="179"/>
      <c r="F10" s="179"/>
      <c r="G10" s="179"/>
    </row>
    <row r="11" spans="2:7" ht="21" customHeight="1" x14ac:dyDescent="0.25">
      <c r="B11" s="221">
        <v>1</v>
      </c>
      <c r="C11" s="178" t="s">
        <v>5</v>
      </c>
      <c r="D11" s="179"/>
      <c r="E11" s="179"/>
      <c r="F11" s="179"/>
      <c r="G11" s="179"/>
    </row>
    <row r="12" spans="2:7" ht="21" customHeight="1" x14ac:dyDescent="0.25">
      <c r="B12" s="179">
        <v>1.1000000000000001</v>
      </c>
      <c r="C12" s="180" t="s">
        <v>6</v>
      </c>
      <c r="D12" s="179"/>
      <c r="E12" s="179"/>
      <c r="F12" s="179"/>
      <c r="G12" s="179"/>
    </row>
    <row r="13" spans="2:7" ht="21" customHeight="1" x14ac:dyDescent="0.25">
      <c r="B13" s="179">
        <v>1.2</v>
      </c>
      <c r="C13" s="180" t="s">
        <v>160</v>
      </c>
      <c r="D13" s="181">
        <f>SUM(D14:D15)</f>
        <v>313277152</v>
      </c>
      <c r="E13" s="179"/>
      <c r="F13" s="179"/>
      <c r="G13" s="179"/>
    </row>
    <row r="14" spans="2:7" ht="21" customHeight="1" x14ac:dyDescent="0.25">
      <c r="B14" s="179" t="s">
        <v>172</v>
      </c>
      <c r="C14" s="180" t="s">
        <v>191</v>
      </c>
      <c r="D14" s="182">
        <v>7277152</v>
      </c>
      <c r="E14" s="182">
        <v>266896</v>
      </c>
      <c r="F14" s="179"/>
      <c r="G14" s="179"/>
    </row>
    <row r="15" spans="2:7" ht="21" customHeight="1" x14ac:dyDescent="0.25">
      <c r="B15" s="179" t="s">
        <v>174</v>
      </c>
      <c r="C15" s="180" t="s">
        <v>173</v>
      </c>
      <c r="D15" s="183">
        <v>306000000</v>
      </c>
      <c r="E15" s="183">
        <f>172150000+8750000</f>
        <v>180900000</v>
      </c>
      <c r="F15" s="184">
        <f>(E15/D15)*100</f>
        <v>59.117647058823529</v>
      </c>
      <c r="G15" s="179"/>
    </row>
    <row r="16" spans="2:7" ht="21" customHeight="1" x14ac:dyDescent="0.25">
      <c r="B16" s="221">
        <v>2</v>
      </c>
      <c r="C16" s="178" t="s">
        <v>8</v>
      </c>
      <c r="D16" s="179"/>
      <c r="E16" s="179"/>
      <c r="F16" s="179"/>
      <c r="G16" s="179"/>
    </row>
    <row r="17" spans="1:8" s="177" customFormat="1" ht="21" customHeight="1" x14ac:dyDescent="0.25">
      <c r="B17" s="188"/>
      <c r="C17" s="185" t="s">
        <v>24</v>
      </c>
      <c r="D17" s="186">
        <v>313277152</v>
      </c>
      <c r="E17" s="187">
        <f>E18</f>
        <v>136086610</v>
      </c>
      <c r="F17" s="184">
        <f>(E17/D17)*100</f>
        <v>43.43968563657014</v>
      </c>
      <c r="G17" s="188"/>
    </row>
    <row r="18" spans="1:8" s="177" customFormat="1" ht="21" customHeight="1" x14ac:dyDescent="0.25">
      <c r="B18" s="188" t="s">
        <v>9</v>
      </c>
      <c r="C18" s="185" t="s">
        <v>10</v>
      </c>
      <c r="D18" s="186">
        <f>SUM(D19:D26)</f>
        <v>313277152</v>
      </c>
      <c r="E18" s="189">
        <f>SUM(E19:E26)</f>
        <v>136086610</v>
      </c>
      <c r="F18" s="190">
        <f>(E18/D18)*100</f>
        <v>43.43968563657014</v>
      </c>
      <c r="G18" s="188"/>
    </row>
    <row r="19" spans="1:8" ht="23.25" customHeight="1" x14ac:dyDescent="0.25">
      <c r="A19" s="1"/>
      <c r="B19" s="222">
        <v>6000</v>
      </c>
      <c r="C19" s="191" t="s">
        <v>80</v>
      </c>
      <c r="D19" s="192">
        <v>122400000</v>
      </c>
      <c r="E19" s="193">
        <v>51000000</v>
      </c>
      <c r="F19" s="184">
        <f>(E19/D19)*100</f>
        <v>41.666666666666671</v>
      </c>
      <c r="G19" s="194"/>
    </row>
    <row r="20" spans="1:8" ht="33" customHeight="1" x14ac:dyDescent="0.25">
      <c r="A20" s="1"/>
      <c r="B20" s="222">
        <v>6050</v>
      </c>
      <c r="C20" s="191" t="s">
        <v>194</v>
      </c>
      <c r="D20" s="192"/>
      <c r="E20" s="193">
        <v>37000000</v>
      </c>
      <c r="F20" s="184" t="e">
        <f t="shared" ref="F20:F26" si="0">(E20/D20)*100</f>
        <v>#DIV/0!</v>
      </c>
      <c r="G20" s="194"/>
    </row>
    <row r="21" spans="1:8" ht="33" customHeight="1" x14ac:dyDescent="0.25">
      <c r="A21" s="1"/>
      <c r="B21" s="222">
        <v>6550</v>
      </c>
      <c r="C21" s="191" t="s">
        <v>111</v>
      </c>
      <c r="D21" s="192"/>
      <c r="E21" s="193">
        <v>1118000</v>
      </c>
      <c r="F21" s="184" t="e">
        <f t="shared" si="0"/>
        <v>#DIV/0!</v>
      </c>
      <c r="G21" s="194"/>
    </row>
    <row r="22" spans="1:8" s="59" customFormat="1" ht="23.25" customHeight="1" x14ac:dyDescent="0.25">
      <c r="A22" s="1"/>
      <c r="B22" s="223">
        <v>6750</v>
      </c>
      <c r="C22" s="195" t="s">
        <v>117</v>
      </c>
      <c r="D22" s="192">
        <v>5000000</v>
      </c>
      <c r="E22" s="196">
        <v>2592000</v>
      </c>
      <c r="F22" s="184">
        <f t="shared" si="0"/>
        <v>51.839999999999996</v>
      </c>
      <c r="G22" s="195"/>
    </row>
    <row r="23" spans="1:8" ht="33.75" customHeight="1" x14ac:dyDescent="0.25">
      <c r="A23" s="1"/>
      <c r="B23" s="222">
        <v>6900</v>
      </c>
      <c r="C23" s="229" t="s">
        <v>149</v>
      </c>
      <c r="D23" s="197">
        <v>30000000</v>
      </c>
      <c r="E23" s="193">
        <v>10214000</v>
      </c>
      <c r="F23" s="184">
        <f t="shared" si="0"/>
        <v>34.046666666666667</v>
      </c>
      <c r="G23" s="194"/>
    </row>
    <row r="24" spans="1:8" ht="27" customHeight="1" x14ac:dyDescent="0.25">
      <c r="A24" s="1"/>
      <c r="B24" s="222">
        <v>7000</v>
      </c>
      <c r="C24" s="191" t="s">
        <v>124</v>
      </c>
      <c r="D24" s="197">
        <v>125000000</v>
      </c>
      <c r="E24" s="193">
        <v>19669360</v>
      </c>
      <c r="F24" s="184">
        <f t="shared" si="0"/>
        <v>15.735488</v>
      </c>
      <c r="G24" s="194"/>
    </row>
    <row r="25" spans="1:8" customFormat="1" ht="42.75" customHeight="1" x14ac:dyDescent="0.25">
      <c r="A25" s="1"/>
      <c r="B25" s="224">
        <v>7950</v>
      </c>
      <c r="C25" s="230" t="s">
        <v>184</v>
      </c>
      <c r="D25" s="199">
        <v>10000000</v>
      </c>
      <c r="E25" s="200"/>
      <c r="F25" s="184">
        <f t="shared" si="0"/>
        <v>0</v>
      </c>
      <c r="G25" s="201"/>
      <c r="H25" s="167">
        <f>3000000*12</f>
        <v>36000000</v>
      </c>
    </row>
    <row r="26" spans="1:8" ht="23.25" customHeight="1" x14ac:dyDescent="0.25">
      <c r="A26" s="1"/>
      <c r="B26" s="222">
        <v>7750</v>
      </c>
      <c r="C26" s="191" t="s">
        <v>61</v>
      </c>
      <c r="D26" s="192">
        <f>20626896+250256</f>
        <v>20877152</v>
      </c>
      <c r="E26" s="196">
        <v>14493250</v>
      </c>
      <c r="F26" s="184">
        <f t="shared" si="0"/>
        <v>69.42158585615509</v>
      </c>
      <c r="G26" s="194"/>
    </row>
    <row r="27" spans="1:8" ht="19.5" customHeight="1" x14ac:dyDescent="0.25">
      <c r="B27" s="179">
        <v>2</v>
      </c>
      <c r="C27" s="180" t="s">
        <v>13</v>
      </c>
      <c r="D27" s="179"/>
      <c r="E27" s="179"/>
      <c r="F27" s="179"/>
      <c r="G27" s="179"/>
    </row>
    <row r="28" spans="1:8" ht="19.5" customHeight="1" x14ac:dyDescent="0.25">
      <c r="B28" s="179" t="s">
        <v>9</v>
      </c>
      <c r="C28" s="180" t="s">
        <v>14</v>
      </c>
      <c r="D28" s="179"/>
      <c r="E28" s="179"/>
      <c r="F28" s="179"/>
      <c r="G28" s="179"/>
    </row>
    <row r="29" spans="1:8" ht="19.5" customHeight="1" x14ac:dyDescent="0.25">
      <c r="B29" s="179" t="s">
        <v>11</v>
      </c>
      <c r="C29" s="180" t="s">
        <v>15</v>
      </c>
      <c r="D29" s="179"/>
      <c r="E29" s="179"/>
      <c r="F29" s="179"/>
      <c r="G29" s="179"/>
    </row>
    <row r="30" spans="1:8" ht="19.5" customHeight="1" x14ac:dyDescent="0.25">
      <c r="B30" s="221">
        <v>3</v>
      </c>
      <c r="C30" s="178" t="s">
        <v>16</v>
      </c>
      <c r="D30" s="179"/>
      <c r="E30" s="179"/>
      <c r="F30" s="179"/>
      <c r="G30" s="179"/>
    </row>
    <row r="31" spans="1:8" ht="19.5" customHeight="1" x14ac:dyDescent="0.25">
      <c r="B31" s="179">
        <v>3.1</v>
      </c>
      <c r="C31" s="180" t="s">
        <v>6</v>
      </c>
      <c r="D31" s="179"/>
      <c r="E31" s="179"/>
      <c r="F31" s="179"/>
      <c r="G31" s="179"/>
    </row>
    <row r="32" spans="1:8" ht="19.5" customHeight="1" x14ac:dyDescent="0.25">
      <c r="B32" s="179">
        <v>3.2</v>
      </c>
      <c r="C32" s="180" t="s">
        <v>7</v>
      </c>
      <c r="D32" s="179"/>
      <c r="E32" s="179"/>
      <c r="F32" s="179"/>
      <c r="G32" s="179"/>
    </row>
    <row r="33" spans="1:7" ht="19.5" customHeight="1" x14ac:dyDescent="0.25">
      <c r="B33" s="221" t="s">
        <v>17</v>
      </c>
      <c r="C33" s="178" t="s">
        <v>18</v>
      </c>
      <c r="D33" s="179"/>
      <c r="E33" s="179"/>
      <c r="F33" s="179"/>
      <c r="G33" s="179"/>
    </row>
    <row r="34" spans="1:7" ht="19.5" customHeight="1" x14ac:dyDescent="0.25">
      <c r="B34" s="221">
        <v>1</v>
      </c>
      <c r="C34" s="178" t="s">
        <v>13</v>
      </c>
      <c r="D34" s="179"/>
      <c r="E34" s="179"/>
      <c r="F34" s="179"/>
      <c r="G34" s="179"/>
    </row>
    <row r="35" spans="1:7" ht="19.5" customHeight="1" x14ac:dyDescent="0.25">
      <c r="B35" s="179">
        <v>1.1000000000000001</v>
      </c>
      <c r="C35" s="180" t="s">
        <v>14</v>
      </c>
      <c r="D35" s="179"/>
      <c r="E35" s="179"/>
      <c r="F35" s="179"/>
      <c r="G35" s="179"/>
    </row>
    <row r="36" spans="1:7" ht="19.5" customHeight="1" x14ac:dyDescent="0.25">
      <c r="B36" s="179">
        <v>1.2</v>
      </c>
      <c r="C36" s="180" t="s">
        <v>15</v>
      </c>
      <c r="D36" s="179"/>
      <c r="E36" s="179"/>
      <c r="F36" s="179"/>
      <c r="G36" s="179"/>
    </row>
    <row r="37" spans="1:7" ht="19.5" customHeight="1" x14ac:dyDescent="0.25">
      <c r="B37" s="221">
        <v>2</v>
      </c>
      <c r="C37" s="178" t="s">
        <v>19</v>
      </c>
      <c r="D37" s="179"/>
      <c r="E37" s="179"/>
      <c r="F37" s="179"/>
      <c r="G37" s="179"/>
    </row>
    <row r="38" spans="1:7" ht="19.5" customHeight="1" x14ac:dyDescent="0.25">
      <c r="B38" s="221">
        <v>3</v>
      </c>
      <c r="C38" s="178" t="s">
        <v>20</v>
      </c>
      <c r="D38" s="202"/>
      <c r="E38" s="202"/>
      <c r="F38" s="203"/>
      <c r="G38" s="204"/>
    </row>
    <row r="39" spans="1:7" ht="20.25" customHeight="1" x14ac:dyDescent="0.3">
      <c r="B39" s="225">
        <v>3.1</v>
      </c>
      <c r="C39" s="205" t="s">
        <v>10</v>
      </c>
      <c r="D39" s="202">
        <f>SUM(D40:D56)</f>
        <v>3786850000</v>
      </c>
      <c r="E39" s="202">
        <f>SUM(E40:E56)</f>
        <v>1796149717</v>
      </c>
      <c r="F39" s="206">
        <f>E39/D39*100</f>
        <v>47.431234852185852</v>
      </c>
      <c r="G39" s="207"/>
    </row>
    <row r="40" spans="1:7" ht="20.25" customHeight="1" x14ac:dyDescent="0.25">
      <c r="B40" s="226">
        <v>6000</v>
      </c>
      <c r="C40" s="198" t="s">
        <v>80</v>
      </c>
      <c r="D40" s="192">
        <v>1733103000</v>
      </c>
      <c r="E40" s="208">
        <v>861102000</v>
      </c>
      <c r="F40" s="206">
        <f t="shared" ref="F40:F56" si="1">E40/D40*100</f>
        <v>49.685563985521924</v>
      </c>
      <c r="G40" s="207"/>
    </row>
    <row r="41" spans="1:7" ht="33" customHeight="1" x14ac:dyDescent="0.25">
      <c r="A41" s="1"/>
      <c r="B41" s="222">
        <v>6050</v>
      </c>
      <c r="C41" s="229" t="s">
        <v>203</v>
      </c>
      <c r="D41" s="192"/>
      <c r="E41" s="193">
        <v>57000000</v>
      </c>
      <c r="F41" s="206" t="e">
        <f t="shared" si="1"/>
        <v>#DIV/0!</v>
      </c>
      <c r="G41" s="194"/>
    </row>
    <row r="42" spans="1:7" ht="20.25" customHeight="1" x14ac:dyDescent="0.25">
      <c r="B42" s="226">
        <v>6100</v>
      </c>
      <c r="C42" s="198" t="s">
        <v>85</v>
      </c>
      <c r="D42" s="209">
        <v>1083897000</v>
      </c>
      <c r="E42" s="208">
        <v>526429500</v>
      </c>
      <c r="F42" s="206">
        <f t="shared" si="1"/>
        <v>48.568221888242149</v>
      </c>
      <c r="G42" s="207"/>
    </row>
    <row r="43" spans="1:7" ht="33" customHeight="1" x14ac:dyDescent="0.25">
      <c r="B43" s="227">
        <v>6150</v>
      </c>
      <c r="C43" s="231" t="s">
        <v>166</v>
      </c>
      <c r="D43" s="210">
        <v>26000000</v>
      </c>
      <c r="E43" s="208">
        <v>3750000</v>
      </c>
      <c r="F43" s="206">
        <f t="shared" si="1"/>
        <v>14.423076923076922</v>
      </c>
      <c r="G43" s="207"/>
    </row>
    <row r="44" spans="1:7" ht="20.25" customHeight="1" x14ac:dyDescent="0.25">
      <c r="B44" s="226">
        <v>6300</v>
      </c>
      <c r="C44" s="198" t="s">
        <v>97</v>
      </c>
      <c r="D44" s="211">
        <v>536000000</v>
      </c>
      <c r="E44" s="208">
        <v>262803500</v>
      </c>
      <c r="F44" s="206">
        <f t="shared" si="1"/>
        <v>49.030503731343281</v>
      </c>
      <c r="G44" s="207"/>
    </row>
    <row r="45" spans="1:7" ht="20.25" customHeight="1" x14ac:dyDescent="0.25">
      <c r="B45" s="227">
        <v>6400</v>
      </c>
      <c r="C45" s="212" t="s">
        <v>106</v>
      </c>
      <c r="D45" s="210">
        <v>34850000</v>
      </c>
      <c r="E45" s="208">
        <v>16000000</v>
      </c>
      <c r="F45" s="206">
        <f t="shared" si="1"/>
        <v>45.911047345767578</v>
      </c>
      <c r="G45" s="207"/>
    </row>
    <row r="46" spans="1:7" ht="20.25" customHeight="1" x14ac:dyDescent="0.25">
      <c r="B46" s="226">
        <v>6500</v>
      </c>
      <c r="C46" s="198" t="s">
        <v>108</v>
      </c>
      <c r="D46" s="211">
        <v>42000000</v>
      </c>
      <c r="E46" s="208">
        <v>14958847</v>
      </c>
      <c r="F46" s="206">
        <f t="shared" si="1"/>
        <v>35.616302380952384</v>
      </c>
      <c r="G46" s="207"/>
    </row>
    <row r="47" spans="1:7" ht="20.25" customHeight="1" x14ac:dyDescent="0.25">
      <c r="B47" s="226">
        <v>6550</v>
      </c>
      <c r="C47" s="198" t="s">
        <v>111</v>
      </c>
      <c r="D47" s="213">
        <v>5000000</v>
      </c>
      <c r="E47" s="199"/>
      <c r="F47" s="206">
        <f t="shared" si="1"/>
        <v>0</v>
      </c>
      <c r="G47" s="207"/>
    </row>
    <row r="48" spans="1:7" ht="20.25" customHeight="1" x14ac:dyDescent="0.25">
      <c r="B48" s="226">
        <v>6600</v>
      </c>
      <c r="C48" s="198" t="s">
        <v>75</v>
      </c>
      <c r="D48" s="214">
        <v>4500000</v>
      </c>
      <c r="E48" s="208">
        <v>3522800</v>
      </c>
      <c r="F48" s="206">
        <f t="shared" si="1"/>
        <v>78.284444444444446</v>
      </c>
      <c r="G48" s="207"/>
    </row>
    <row r="49" spans="2:7" ht="20.25" customHeight="1" x14ac:dyDescent="0.25">
      <c r="B49" s="226">
        <v>6650</v>
      </c>
      <c r="C49" s="198" t="s">
        <v>175</v>
      </c>
      <c r="D49" s="214">
        <v>3000000</v>
      </c>
      <c r="E49" s="199"/>
      <c r="F49" s="206">
        <f t="shared" si="1"/>
        <v>0</v>
      </c>
      <c r="G49" s="207"/>
    </row>
    <row r="50" spans="2:7" x14ac:dyDescent="0.25">
      <c r="B50" s="226">
        <v>6700</v>
      </c>
      <c r="C50" s="198" t="s">
        <v>115</v>
      </c>
      <c r="D50" s="215">
        <v>40000000</v>
      </c>
      <c r="E50" s="208">
        <v>16356000</v>
      </c>
      <c r="F50" s="206">
        <f t="shared" si="1"/>
        <v>40.89</v>
      </c>
      <c r="G50" s="207"/>
    </row>
    <row r="51" spans="2:7" x14ac:dyDescent="0.25">
      <c r="B51" s="226">
        <v>6750</v>
      </c>
      <c r="C51" s="198" t="s">
        <v>117</v>
      </c>
      <c r="D51" s="215">
        <f>3000000*12</f>
        <v>36000000</v>
      </c>
      <c r="E51" s="208">
        <v>2000000</v>
      </c>
      <c r="F51" s="206">
        <f t="shared" si="1"/>
        <v>5.5555555555555554</v>
      </c>
      <c r="G51" s="207"/>
    </row>
    <row r="52" spans="2:7" ht="45" x14ac:dyDescent="0.25">
      <c r="B52" s="226">
        <v>6900</v>
      </c>
      <c r="C52" s="230" t="s">
        <v>201</v>
      </c>
      <c r="D52" s="215">
        <v>20000000</v>
      </c>
      <c r="E52" s="199"/>
      <c r="F52" s="206">
        <f t="shared" si="1"/>
        <v>0</v>
      </c>
      <c r="G52" s="207"/>
    </row>
    <row r="53" spans="2:7" ht="31.5" customHeight="1" x14ac:dyDescent="0.25">
      <c r="B53" s="226">
        <v>6950</v>
      </c>
      <c r="C53" s="198" t="s">
        <v>176</v>
      </c>
      <c r="D53" s="215">
        <v>15000000</v>
      </c>
      <c r="E53" s="199">
        <v>14500000</v>
      </c>
      <c r="F53" s="206">
        <f t="shared" si="1"/>
        <v>96.666666666666671</v>
      </c>
      <c r="G53" s="207"/>
    </row>
    <row r="54" spans="2:7" x14ac:dyDescent="0.25">
      <c r="B54" s="226">
        <v>7000</v>
      </c>
      <c r="C54" s="198" t="s">
        <v>124</v>
      </c>
      <c r="D54" s="215">
        <f>108000000+40000000</f>
        <v>148000000</v>
      </c>
      <c r="E54" s="216">
        <v>11477070</v>
      </c>
      <c r="F54" s="206">
        <f t="shared" si="1"/>
        <v>7.7547770270270266</v>
      </c>
      <c r="G54" s="207"/>
    </row>
    <row r="55" spans="2:7" x14ac:dyDescent="0.25">
      <c r="B55" s="226">
        <v>7750</v>
      </c>
      <c r="C55" s="198" t="s">
        <v>61</v>
      </c>
      <c r="D55" s="217">
        <v>9500000</v>
      </c>
      <c r="E55" s="218">
        <v>6250000</v>
      </c>
      <c r="F55" s="206">
        <f t="shared" si="1"/>
        <v>65.789473684210535</v>
      </c>
      <c r="G55" s="207"/>
    </row>
    <row r="56" spans="2:7" ht="45" x14ac:dyDescent="0.25">
      <c r="B56" s="228">
        <v>7950</v>
      </c>
      <c r="C56" s="230" t="s">
        <v>202</v>
      </c>
      <c r="D56" s="199">
        <v>50000000</v>
      </c>
      <c r="E56" s="218"/>
      <c r="F56" s="206">
        <f t="shared" si="1"/>
        <v>0</v>
      </c>
      <c r="G56" s="207"/>
    </row>
    <row r="57" spans="2:7" ht="21.75" customHeight="1" x14ac:dyDescent="0.25">
      <c r="B57" s="179">
        <v>3.2</v>
      </c>
      <c r="C57" s="180" t="s">
        <v>12</v>
      </c>
      <c r="D57" s="219"/>
      <c r="E57" s="220"/>
      <c r="F57" s="207"/>
      <c r="G57" s="207"/>
    </row>
    <row r="58" spans="2:7" ht="24.75" customHeight="1" x14ac:dyDescent="0.25">
      <c r="B58" s="179">
        <v>3.3</v>
      </c>
      <c r="C58" s="180" t="s">
        <v>25</v>
      </c>
      <c r="D58" s="219"/>
      <c r="E58" s="220"/>
      <c r="F58" s="207"/>
      <c r="G58" s="207"/>
    </row>
    <row r="59" spans="2:7" ht="21" customHeight="1" x14ac:dyDescent="0.25">
      <c r="B59" s="246"/>
      <c r="D59" s="247" t="s">
        <v>196</v>
      </c>
      <c r="E59" s="247"/>
      <c r="F59" s="247"/>
      <c r="G59" s="247"/>
    </row>
    <row r="60" spans="2:7" ht="24" customHeight="1" x14ac:dyDescent="0.25">
      <c r="B60" s="246"/>
      <c r="C60" s="142" t="s">
        <v>156</v>
      </c>
      <c r="D60" s="248" t="s">
        <v>26</v>
      </c>
      <c r="E60" s="248"/>
      <c r="F60" s="248"/>
      <c r="G60" s="248"/>
    </row>
    <row r="61" spans="2:7" x14ac:dyDescent="0.25">
      <c r="B61" s="246"/>
      <c r="C61" s="142"/>
      <c r="E61" s="141"/>
    </row>
    <row r="62" spans="2:7" x14ac:dyDescent="0.25">
      <c r="B62" s="246"/>
      <c r="C62" s="142"/>
      <c r="E62" s="156"/>
    </row>
    <row r="63" spans="2:7" x14ac:dyDescent="0.25">
      <c r="B63" s="246"/>
      <c r="C63" s="142"/>
      <c r="E63" s="141"/>
    </row>
    <row r="64" spans="2:7" ht="19.5" customHeight="1" x14ac:dyDescent="0.25">
      <c r="B64" s="246"/>
      <c r="C64" s="142" t="s">
        <v>157</v>
      </c>
      <c r="D64" s="248" t="s">
        <v>35</v>
      </c>
      <c r="E64" s="248"/>
      <c r="F64" s="248"/>
      <c r="G64" s="248"/>
    </row>
  </sheetData>
  <mergeCells count="17">
    <mergeCell ref="B6:G6"/>
    <mergeCell ref="B1:G1"/>
    <mergeCell ref="B2:G2"/>
    <mergeCell ref="B3:G3"/>
    <mergeCell ref="B4:G4"/>
    <mergeCell ref="B5:G5"/>
    <mergeCell ref="B59:B64"/>
    <mergeCell ref="D59:G59"/>
    <mergeCell ref="D60:G60"/>
    <mergeCell ref="D64:G64"/>
    <mergeCell ref="B7:G7"/>
    <mergeCell ref="B8:B9"/>
    <mergeCell ref="C8:C9"/>
    <mergeCell ref="D8:D9"/>
    <mergeCell ref="E8:E9"/>
    <mergeCell ref="F8:F9"/>
    <mergeCell ref="G8:G9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3B57-8375-4AC7-A2FA-554B83155050}">
  <dimension ref="A1:H63"/>
  <sheetViews>
    <sheetView workbookViewId="0">
      <selection activeCell="C47" sqref="C47"/>
    </sheetView>
  </sheetViews>
  <sheetFormatPr defaultRowHeight="15.75" x14ac:dyDescent="0.25"/>
  <cols>
    <col min="1" max="1" width="8.42578125" style="125" customWidth="1"/>
    <col min="2" max="2" width="39.28515625" style="125" customWidth="1"/>
    <col min="3" max="3" width="15.140625" style="125" customWidth="1"/>
    <col min="4" max="4" width="13.85546875" style="125" customWidth="1"/>
    <col min="5" max="6" width="11" style="125" customWidth="1"/>
    <col min="7" max="7" width="16.42578125" style="125" customWidth="1"/>
    <col min="8" max="8" width="12.5703125" style="125" customWidth="1"/>
    <col min="9" max="16384" width="9.140625" style="125"/>
  </cols>
  <sheetData>
    <row r="1" spans="1:8" x14ac:dyDescent="0.25">
      <c r="A1" s="255" t="s">
        <v>30</v>
      </c>
      <c r="B1" s="255"/>
      <c r="C1" s="255"/>
      <c r="D1" s="255"/>
      <c r="E1" s="255"/>
      <c r="F1" s="255"/>
    </row>
    <row r="2" spans="1:8" x14ac:dyDescent="0.25">
      <c r="A2" s="256" t="s">
        <v>28</v>
      </c>
      <c r="B2" s="256"/>
      <c r="C2" s="256"/>
      <c r="D2" s="256"/>
      <c r="E2" s="256"/>
      <c r="F2" s="256"/>
    </row>
    <row r="3" spans="1:8" x14ac:dyDescent="0.25">
      <c r="A3" s="256" t="s">
        <v>23</v>
      </c>
      <c r="B3" s="256"/>
      <c r="C3" s="256"/>
      <c r="D3" s="256"/>
      <c r="E3" s="256"/>
      <c r="F3" s="256"/>
    </row>
    <row r="4" spans="1:8" ht="36.75" customHeight="1" x14ac:dyDescent="0.25">
      <c r="A4" s="257" t="s">
        <v>187</v>
      </c>
      <c r="B4" s="256"/>
      <c r="C4" s="256"/>
      <c r="D4" s="256"/>
      <c r="E4" s="256"/>
      <c r="F4" s="256"/>
    </row>
    <row r="5" spans="1:8" x14ac:dyDescent="0.25">
      <c r="A5" s="239" t="s">
        <v>186</v>
      </c>
      <c r="B5" s="239"/>
      <c r="C5" s="239"/>
      <c r="D5" s="239"/>
      <c r="E5" s="239"/>
      <c r="F5" s="239"/>
    </row>
    <row r="6" spans="1:8" x14ac:dyDescent="0.25">
      <c r="A6" s="254" t="s">
        <v>31</v>
      </c>
      <c r="B6" s="254"/>
      <c r="C6" s="254"/>
      <c r="D6" s="254"/>
      <c r="E6" s="254"/>
      <c r="F6" s="254"/>
    </row>
    <row r="7" spans="1:8" x14ac:dyDescent="0.25">
      <c r="A7" s="249" t="s">
        <v>32</v>
      </c>
      <c r="B7" s="249"/>
      <c r="C7" s="249"/>
      <c r="D7" s="249"/>
      <c r="E7" s="249"/>
      <c r="F7" s="249"/>
    </row>
    <row r="8" spans="1:8" s="143" customFormat="1" ht="24.75" customHeight="1" x14ac:dyDescent="0.25">
      <c r="A8" s="259" t="s">
        <v>179</v>
      </c>
      <c r="B8" s="259" t="s">
        <v>2</v>
      </c>
      <c r="C8" s="259" t="s">
        <v>33</v>
      </c>
      <c r="D8" s="259" t="s">
        <v>34</v>
      </c>
      <c r="E8" s="259" t="s">
        <v>180</v>
      </c>
      <c r="F8" s="261" t="s">
        <v>181</v>
      </c>
    </row>
    <row r="9" spans="1:8" s="143" customFormat="1" ht="116.25" customHeight="1" x14ac:dyDescent="0.25">
      <c r="A9" s="260"/>
      <c r="B9" s="260"/>
      <c r="C9" s="260"/>
      <c r="D9" s="260"/>
      <c r="E9" s="260"/>
      <c r="F9" s="261"/>
    </row>
    <row r="10" spans="1:8" ht="31.5" x14ac:dyDescent="0.25">
      <c r="A10" s="144" t="s">
        <v>3</v>
      </c>
      <c r="B10" s="109" t="s">
        <v>4</v>
      </c>
      <c r="C10" s="104"/>
      <c r="D10" s="104"/>
      <c r="E10" s="104"/>
      <c r="F10" s="104"/>
    </row>
    <row r="11" spans="1:8" x14ac:dyDescent="0.25">
      <c r="A11" s="144">
        <v>1</v>
      </c>
      <c r="B11" s="109" t="s">
        <v>5</v>
      </c>
      <c r="C11" s="104"/>
      <c r="D11" s="104"/>
      <c r="E11" s="104"/>
      <c r="F11" s="104"/>
    </row>
    <row r="12" spans="1:8" x14ac:dyDescent="0.25">
      <c r="A12" s="104">
        <v>1.1000000000000001</v>
      </c>
      <c r="B12" s="101" t="s">
        <v>6</v>
      </c>
      <c r="C12" s="104"/>
      <c r="D12" s="104"/>
      <c r="E12" s="104"/>
      <c r="F12" s="104"/>
    </row>
    <row r="13" spans="1:8" x14ac:dyDescent="0.25">
      <c r="A13" s="104">
        <v>1.2</v>
      </c>
      <c r="B13" s="101" t="s">
        <v>160</v>
      </c>
      <c r="C13" s="145">
        <f>SUM(C14:C15)</f>
        <v>323366896</v>
      </c>
      <c r="D13" s="104"/>
      <c r="E13" s="104"/>
      <c r="F13" s="104"/>
    </row>
    <row r="14" spans="1:8" x14ac:dyDescent="0.25">
      <c r="A14" s="104" t="s">
        <v>172</v>
      </c>
      <c r="B14" s="101" t="s">
        <v>185</v>
      </c>
      <c r="C14" s="133">
        <v>266896</v>
      </c>
      <c r="D14" s="133">
        <v>266896</v>
      </c>
      <c r="E14" s="104"/>
      <c r="F14" s="104"/>
    </row>
    <row r="15" spans="1:8" x14ac:dyDescent="0.25">
      <c r="A15" s="104" t="s">
        <v>174</v>
      </c>
      <c r="B15" s="101" t="s">
        <v>173</v>
      </c>
      <c r="C15" s="94">
        <v>323100000</v>
      </c>
      <c r="D15" s="94">
        <f>116800000+7400000</f>
        <v>124200000</v>
      </c>
      <c r="E15" s="93">
        <f>(D15/C15)*100</f>
        <v>38.440111420612816</v>
      </c>
      <c r="F15" s="104"/>
      <c r="G15" s="160">
        <f>D15+'BIEU 03 6T ĐAU NAM'!E15</f>
        <v>305100000</v>
      </c>
      <c r="H15" s="160">
        <f>C15-G15</f>
        <v>18000000</v>
      </c>
    </row>
    <row r="16" spans="1:8" x14ac:dyDescent="0.25">
      <c r="A16" s="144">
        <v>2</v>
      </c>
      <c r="B16" s="109" t="s">
        <v>8</v>
      </c>
      <c r="C16" s="104"/>
      <c r="D16" s="104"/>
      <c r="E16" s="104"/>
      <c r="F16" s="104"/>
    </row>
    <row r="17" spans="1:6" x14ac:dyDescent="0.25">
      <c r="A17" s="104" t="s">
        <v>9</v>
      </c>
      <c r="B17" s="101" t="s">
        <v>10</v>
      </c>
      <c r="C17" s="103">
        <f>SUM(C18:C24)</f>
        <v>323366896</v>
      </c>
      <c r="D17" s="46"/>
      <c r="E17" s="93">
        <f>(D17/C17)*100</f>
        <v>0</v>
      </c>
      <c r="F17" s="104"/>
    </row>
    <row r="18" spans="1:6" x14ac:dyDescent="0.25">
      <c r="A18" s="123">
        <v>6000</v>
      </c>
      <c r="B18" s="102" t="s">
        <v>80</v>
      </c>
      <c r="C18" s="124">
        <v>129240000</v>
      </c>
      <c r="D18" s="46">
        <f>61580000</f>
        <v>61580000</v>
      </c>
      <c r="E18" s="93">
        <f t="shared" ref="E18:E24" si="0">(D18/C18)*100</f>
        <v>47.647787062828847</v>
      </c>
      <c r="F18" s="104"/>
    </row>
    <row r="19" spans="1:6" x14ac:dyDescent="0.25">
      <c r="A19" s="123">
        <v>6650</v>
      </c>
      <c r="B19" s="102" t="s">
        <v>175</v>
      </c>
      <c r="C19" s="126">
        <v>3500000</v>
      </c>
      <c r="D19" s="46"/>
      <c r="E19" s="93">
        <f t="shared" si="0"/>
        <v>0</v>
      </c>
      <c r="F19" s="104"/>
    </row>
    <row r="20" spans="1:6" x14ac:dyDescent="0.25">
      <c r="A20" s="102">
        <v>6600</v>
      </c>
      <c r="B20" s="146" t="s">
        <v>75</v>
      </c>
      <c r="C20" s="127"/>
      <c r="D20" s="46"/>
      <c r="E20" s="93" t="e">
        <f t="shared" si="0"/>
        <v>#DIV/0!</v>
      </c>
      <c r="F20" s="104"/>
    </row>
    <row r="21" spans="1:6" ht="22.5" customHeight="1" x14ac:dyDescent="0.25">
      <c r="A21" s="102">
        <v>6750</v>
      </c>
      <c r="B21" s="146" t="s">
        <v>117</v>
      </c>
      <c r="C21" s="127"/>
      <c r="D21" s="46"/>
      <c r="E21" s="93" t="e">
        <f t="shared" si="0"/>
        <v>#DIV/0!</v>
      </c>
      <c r="F21" s="104"/>
    </row>
    <row r="22" spans="1:6" ht="47.25" x14ac:dyDescent="0.25">
      <c r="A22" s="123">
        <v>6900</v>
      </c>
      <c r="B22" s="102" t="s">
        <v>149</v>
      </c>
      <c r="C22" s="127">
        <v>30000000</v>
      </c>
      <c r="D22" s="147">
        <v>20733200</v>
      </c>
      <c r="E22" s="93">
        <f t="shared" si="0"/>
        <v>69.11066666666666</v>
      </c>
      <c r="F22" s="104"/>
    </row>
    <row r="23" spans="1:6" ht="31.5" x14ac:dyDescent="0.25">
      <c r="A23" s="123">
        <v>7000</v>
      </c>
      <c r="B23" s="102" t="s">
        <v>124</v>
      </c>
      <c r="C23" s="127">
        <v>140000000</v>
      </c>
      <c r="D23" s="105">
        <f>24098000+13000000</f>
        <v>37098000</v>
      </c>
      <c r="E23" s="93">
        <f t="shared" si="0"/>
        <v>26.498571428571427</v>
      </c>
      <c r="F23" s="104"/>
    </row>
    <row r="24" spans="1:6" ht="25.5" customHeight="1" x14ac:dyDescent="0.25">
      <c r="A24" s="123">
        <v>7750</v>
      </c>
      <c r="B24" s="102" t="s">
        <v>61</v>
      </c>
      <c r="C24" s="128">
        <v>20626896</v>
      </c>
      <c r="D24" s="157">
        <v>14401544</v>
      </c>
      <c r="E24" s="93">
        <f t="shared" si="0"/>
        <v>69.819249585589617</v>
      </c>
      <c r="F24" s="104"/>
    </row>
    <row r="25" spans="1:6" ht="25.5" customHeight="1" x14ac:dyDescent="0.25">
      <c r="A25" s="104" t="s">
        <v>11</v>
      </c>
      <c r="B25" s="101" t="s">
        <v>12</v>
      </c>
      <c r="C25" s="104"/>
      <c r="D25" s="104"/>
      <c r="E25" s="104"/>
      <c r="F25" s="104"/>
    </row>
    <row r="26" spans="1:6" x14ac:dyDescent="0.25">
      <c r="A26" s="104">
        <v>2.2000000000000002</v>
      </c>
      <c r="B26" s="101" t="s">
        <v>13</v>
      </c>
      <c r="C26" s="104"/>
      <c r="D26" s="104"/>
      <c r="E26" s="104"/>
      <c r="F26" s="104"/>
    </row>
    <row r="27" spans="1:6" x14ac:dyDescent="0.25">
      <c r="A27" s="104" t="s">
        <v>9</v>
      </c>
      <c r="B27" s="101" t="s">
        <v>14</v>
      </c>
      <c r="C27" s="104"/>
      <c r="D27" s="104"/>
      <c r="E27" s="104"/>
      <c r="F27" s="104"/>
    </row>
    <row r="28" spans="1:6" x14ac:dyDescent="0.25">
      <c r="A28" s="104" t="s">
        <v>11</v>
      </c>
      <c r="B28" s="101" t="s">
        <v>15</v>
      </c>
      <c r="C28" s="104"/>
      <c r="D28" s="104"/>
      <c r="E28" s="104"/>
      <c r="F28" s="104"/>
    </row>
    <row r="29" spans="1:6" x14ac:dyDescent="0.25">
      <c r="A29" s="144">
        <v>3</v>
      </c>
      <c r="B29" s="109" t="s">
        <v>16</v>
      </c>
      <c r="C29" s="104"/>
      <c r="D29" s="104"/>
      <c r="E29" s="104"/>
      <c r="F29" s="104"/>
    </row>
    <row r="30" spans="1:6" x14ac:dyDescent="0.25">
      <c r="A30" s="104">
        <v>3.1</v>
      </c>
      <c r="B30" s="101" t="s">
        <v>6</v>
      </c>
      <c r="C30" s="104"/>
      <c r="D30" s="104"/>
      <c r="E30" s="104"/>
      <c r="F30" s="104"/>
    </row>
    <row r="31" spans="1:6" x14ac:dyDescent="0.25">
      <c r="A31" s="104">
        <v>3.2</v>
      </c>
      <c r="B31" s="101" t="s">
        <v>7</v>
      </c>
      <c r="C31" s="104"/>
      <c r="D31" s="104"/>
      <c r="E31" s="104"/>
      <c r="F31" s="104"/>
    </row>
    <row r="32" spans="1:6" x14ac:dyDescent="0.25">
      <c r="A32" s="144" t="s">
        <v>17</v>
      </c>
      <c r="B32" s="109" t="s">
        <v>18</v>
      </c>
      <c r="C32" s="104"/>
      <c r="D32" s="104"/>
      <c r="E32" s="104"/>
      <c r="F32" s="104"/>
    </row>
    <row r="33" spans="1:6" x14ac:dyDescent="0.25">
      <c r="A33" s="144">
        <v>1</v>
      </c>
      <c r="B33" s="109" t="s">
        <v>13</v>
      </c>
      <c r="C33" s="104"/>
      <c r="D33" s="104"/>
      <c r="E33" s="104"/>
      <c r="F33" s="104"/>
    </row>
    <row r="34" spans="1:6" x14ac:dyDescent="0.25">
      <c r="A34" s="104">
        <v>1.1000000000000001</v>
      </c>
      <c r="B34" s="101" t="s">
        <v>14</v>
      </c>
      <c r="C34" s="104"/>
      <c r="D34" s="104"/>
      <c r="E34" s="104"/>
      <c r="F34" s="104"/>
    </row>
    <row r="35" spans="1:6" x14ac:dyDescent="0.25">
      <c r="A35" s="104">
        <v>1.2</v>
      </c>
      <c r="B35" s="101" t="s">
        <v>15</v>
      </c>
      <c r="C35" s="104"/>
      <c r="D35" s="104"/>
      <c r="E35" s="104"/>
      <c r="F35" s="104"/>
    </row>
    <row r="36" spans="1:6" x14ac:dyDescent="0.25">
      <c r="A36" s="144">
        <v>2</v>
      </c>
      <c r="B36" s="109" t="s">
        <v>19</v>
      </c>
      <c r="C36" s="104"/>
      <c r="D36" s="104"/>
      <c r="E36" s="104"/>
      <c r="F36" s="104"/>
    </row>
    <row r="37" spans="1:6" ht="31.5" x14ac:dyDescent="0.25">
      <c r="A37" s="144">
        <v>3</v>
      </c>
      <c r="B37" s="109" t="s">
        <v>20</v>
      </c>
      <c r="C37" s="148"/>
      <c r="D37" s="148"/>
      <c r="E37" s="149"/>
      <c r="F37" s="150"/>
    </row>
    <row r="38" spans="1:6" ht="20.25" customHeight="1" x14ac:dyDescent="0.25">
      <c r="A38" s="104">
        <v>3.1</v>
      </c>
      <c r="B38" s="101" t="s">
        <v>10</v>
      </c>
      <c r="C38" s="148">
        <f>SUM(C39:C55)</f>
        <v>2860082000</v>
      </c>
      <c r="D38" s="148">
        <f>SUM(D39:D55)</f>
        <v>1902946405</v>
      </c>
      <c r="E38" s="151">
        <f>D38/C38*100</f>
        <v>66.534679949735704</v>
      </c>
      <c r="F38" s="152"/>
    </row>
    <row r="39" spans="1:6" ht="20.25" customHeight="1" x14ac:dyDescent="0.25">
      <c r="A39" s="123">
        <v>6000</v>
      </c>
      <c r="B39" s="102" t="s">
        <v>80</v>
      </c>
      <c r="C39" s="124">
        <v>1288270000</v>
      </c>
      <c r="D39" s="108">
        <v>815709700</v>
      </c>
      <c r="E39" s="151">
        <f t="shared" ref="E39:E55" si="1">D39/C39*100</f>
        <v>63.318225216763565</v>
      </c>
      <c r="F39" s="152"/>
    </row>
    <row r="40" spans="1:6" ht="20.25" customHeight="1" x14ac:dyDescent="0.25">
      <c r="A40" s="123">
        <v>6100</v>
      </c>
      <c r="B40" s="102" t="s">
        <v>85</v>
      </c>
      <c r="C40" s="153">
        <v>800745000</v>
      </c>
      <c r="D40" s="108">
        <v>518765600</v>
      </c>
      <c r="E40" s="151">
        <f t="shared" si="1"/>
        <v>64.785368625467527</v>
      </c>
      <c r="F40" s="152"/>
    </row>
    <row r="41" spans="1:6" ht="28.5" customHeight="1" x14ac:dyDescent="0.25">
      <c r="A41" s="123">
        <v>6150</v>
      </c>
      <c r="B41" s="102" t="s">
        <v>166</v>
      </c>
      <c r="C41" s="153"/>
      <c r="D41" s="108">
        <v>4800000</v>
      </c>
      <c r="E41" s="151" t="e">
        <f t="shared" si="1"/>
        <v>#DIV/0!</v>
      </c>
      <c r="F41" s="152"/>
    </row>
    <row r="42" spans="1:6" ht="28.5" customHeight="1" x14ac:dyDescent="0.25">
      <c r="A42" s="123">
        <v>6200</v>
      </c>
      <c r="B42" s="102" t="s">
        <v>137</v>
      </c>
      <c r="C42" s="153"/>
      <c r="D42" s="108">
        <v>13708000</v>
      </c>
      <c r="E42" s="151" t="e">
        <f t="shared" si="1"/>
        <v>#DIV/0!</v>
      </c>
      <c r="F42" s="152"/>
    </row>
    <row r="43" spans="1:6" ht="20.25" customHeight="1" x14ac:dyDescent="0.25">
      <c r="A43" s="159">
        <v>6300</v>
      </c>
      <c r="B43" s="158" t="s">
        <v>97</v>
      </c>
      <c r="C43" s="153">
        <v>404067000</v>
      </c>
      <c r="D43" s="110">
        <v>250650400</v>
      </c>
      <c r="E43" s="151">
        <f t="shared" si="1"/>
        <v>62.031890750791327</v>
      </c>
      <c r="F43" s="152"/>
    </row>
    <row r="44" spans="1:6" ht="20.25" customHeight="1" x14ac:dyDescent="0.25">
      <c r="A44" s="159">
        <v>6400</v>
      </c>
      <c r="B44" s="158" t="s">
        <v>106</v>
      </c>
      <c r="C44" s="153"/>
      <c r="D44" s="110">
        <v>17600000</v>
      </c>
      <c r="E44" s="151" t="e">
        <f t="shared" si="1"/>
        <v>#DIV/0!</v>
      </c>
      <c r="F44" s="152"/>
    </row>
    <row r="45" spans="1:6" ht="20.25" customHeight="1" x14ac:dyDescent="0.25">
      <c r="A45" s="123">
        <v>6500</v>
      </c>
      <c r="B45" s="102" t="s">
        <v>108</v>
      </c>
      <c r="C45" s="153">
        <v>20500000</v>
      </c>
      <c r="D45" s="108">
        <v>15181680</v>
      </c>
      <c r="E45" s="151">
        <f t="shared" si="1"/>
        <v>74.056975609756094</v>
      </c>
      <c r="F45" s="152"/>
    </row>
    <row r="46" spans="1:6" ht="20.25" customHeight="1" x14ac:dyDescent="0.25">
      <c r="A46" s="123">
        <v>6550</v>
      </c>
      <c r="B46" s="102" t="s">
        <v>111</v>
      </c>
      <c r="C46" s="154">
        <v>35000000</v>
      </c>
      <c r="D46" s="108">
        <v>2273000</v>
      </c>
      <c r="E46" s="151">
        <f t="shared" si="1"/>
        <v>6.4942857142857147</v>
      </c>
      <c r="F46" s="152"/>
    </row>
    <row r="47" spans="1:6" ht="20.25" customHeight="1" x14ac:dyDescent="0.25">
      <c r="A47" s="123">
        <v>6600</v>
      </c>
      <c r="B47" s="102" t="s">
        <v>75</v>
      </c>
      <c r="C47" s="126">
        <v>2000000</v>
      </c>
      <c r="D47" s="108">
        <v>4040806</v>
      </c>
      <c r="E47" s="151">
        <f t="shared" si="1"/>
        <v>202.0403</v>
      </c>
      <c r="F47" s="152"/>
    </row>
    <row r="48" spans="1:6" ht="20.25" customHeight="1" x14ac:dyDescent="0.25">
      <c r="A48" s="123">
        <v>6650</v>
      </c>
      <c r="B48" s="102" t="s">
        <v>175</v>
      </c>
      <c r="C48" s="126">
        <v>4500000</v>
      </c>
      <c r="D48" s="107"/>
      <c r="E48" s="151">
        <f t="shared" si="1"/>
        <v>0</v>
      </c>
      <c r="F48" s="152"/>
    </row>
    <row r="49" spans="1:6" ht="20.25" customHeight="1" x14ac:dyDescent="0.25">
      <c r="A49" s="123">
        <v>6700</v>
      </c>
      <c r="B49" s="102" t="s">
        <v>115</v>
      </c>
      <c r="C49" s="127">
        <v>24600000</v>
      </c>
      <c r="D49" s="108">
        <v>21600000</v>
      </c>
      <c r="E49" s="151">
        <f t="shared" si="1"/>
        <v>87.804878048780495</v>
      </c>
      <c r="F49" s="152"/>
    </row>
    <row r="50" spans="1:6" ht="20.25" customHeight="1" x14ac:dyDescent="0.25">
      <c r="A50" s="123">
        <v>6750</v>
      </c>
      <c r="B50" s="102" t="s">
        <v>117</v>
      </c>
      <c r="C50" s="127">
        <v>40800000</v>
      </c>
      <c r="D50" s="107">
        <v>24850000</v>
      </c>
      <c r="E50" s="151">
        <f t="shared" si="1"/>
        <v>60.906862745098032</v>
      </c>
      <c r="F50" s="152"/>
    </row>
    <row r="51" spans="1:6" ht="47.25" x14ac:dyDescent="0.25">
      <c r="A51" s="123">
        <v>6900</v>
      </c>
      <c r="B51" s="102" t="s">
        <v>149</v>
      </c>
      <c r="C51" s="127">
        <v>35000000</v>
      </c>
      <c r="D51" s="108"/>
      <c r="E51" s="151">
        <f t="shared" si="1"/>
        <v>0</v>
      </c>
      <c r="F51" s="152"/>
    </row>
    <row r="52" spans="1:6" ht="31.5" x14ac:dyDescent="0.25">
      <c r="A52" s="123">
        <v>6950</v>
      </c>
      <c r="B52" s="102" t="s">
        <v>176</v>
      </c>
      <c r="C52" s="127">
        <v>15000000</v>
      </c>
      <c r="D52" s="108"/>
      <c r="E52" s="151">
        <f t="shared" si="1"/>
        <v>0</v>
      </c>
      <c r="F52" s="152"/>
    </row>
    <row r="53" spans="1:6" ht="31.5" x14ac:dyDescent="0.25">
      <c r="A53" s="123">
        <v>7000</v>
      </c>
      <c r="B53" s="102" t="s">
        <v>124</v>
      </c>
      <c r="C53" s="127">
        <v>130000000</v>
      </c>
      <c r="D53" s="107">
        <f>84863548+45000000</f>
        <v>129863548</v>
      </c>
      <c r="E53" s="151">
        <f t="shared" si="1"/>
        <v>99.895036923076916</v>
      </c>
      <c r="F53" s="152"/>
    </row>
    <row r="54" spans="1:6" ht="21" customHeight="1" x14ac:dyDescent="0.25">
      <c r="A54" s="123">
        <v>7750</v>
      </c>
      <c r="B54" s="102" t="s">
        <v>61</v>
      </c>
      <c r="C54" s="128">
        <v>14600000</v>
      </c>
      <c r="D54" s="107">
        <v>22344323</v>
      </c>
      <c r="E54" s="151">
        <f t="shared" si="1"/>
        <v>153.04330821917807</v>
      </c>
      <c r="F54" s="152"/>
    </row>
    <row r="55" spans="1:6" ht="47.25" x14ac:dyDescent="0.25">
      <c r="A55" s="20">
        <v>7950</v>
      </c>
      <c r="B55" s="102" t="s">
        <v>184</v>
      </c>
      <c r="C55" s="107">
        <v>45000000</v>
      </c>
      <c r="D55" s="110">
        <v>61559348</v>
      </c>
      <c r="E55" s="151">
        <f t="shared" si="1"/>
        <v>136.79855111111112</v>
      </c>
      <c r="F55" s="152"/>
    </row>
    <row r="56" spans="1:6" ht="21.75" customHeight="1" x14ac:dyDescent="0.25">
      <c r="A56" s="104">
        <v>3.2</v>
      </c>
      <c r="B56" s="101" t="s">
        <v>12</v>
      </c>
      <c r="C56" s="8"/>
      <c r="D56" s="155"/>
      <c r="E56" s="152"/>
      <c r="F56" s="152"/>
    </row>
    <row r="57" spans="1:6" ht="24.75" customHeight="1" x14ac:dyDescent="0.25">
      <c r="A57" s="104">
        <v>3.3</v>
      </c>
      <c r="B57" s="101" t="s">
        <v>25</v>
      </c>
      <c r="C57" s="8"/>
      <c r="D57" s="155"/>
      <c r="E57" s="152"/>
      <c r="F57" s="152"/>
    </row>
    <row r="58" spans="1:6" ht="21" customHeight="1" x14ac:dyDescent="0.25">
      <c r="A58" s="246"/>
      <c r="C58" s="247" t="s">
        <v>188</v>
      </c>
      <c r="D58" s="247"/>
      <c r="E58" s="247"/>
      <c r="F58" s="247"/>
    </row>
    <row r="59" spans="1:6" ht="24" customHeight="1" x14ac:dyDescent="0.25">
      <c r="A59" s="246"/>
      <c r="B59" s="142" t="s">
        <v>156</v>
      </c>
      <c r="C59" s="248" t="s">
        <v>26</v>
      </c>
      <c r="D59" s="248"/>
      <c r="E59" s="248"/>
      <c r="F59" s="248"/>
    </row>
    <row r="60" spans="1:6" x14ac:dyDescent="0.25">
      <c r="A60" s="246"/>
      <c r="B60" s="142"/>
      <c r="D60" s="141"/>
    </row>
    <row r="61" spans="1:6" x14ac:dyDescent="0.25">
      <c r="A61" s="246"/>
      <c r="B61" s="142"/>
      <c r="D61" s="156"/>
    </row>
    <row r="62" spans="1:6" x14ac:dyDescent="0.25">
      <c r="A62" s="246"/>
      <c r="B62" s="142"/>
      <c r="D62" s="141"/>
    </row>
    <row r="63" spans="1:6" ht="19.5" customHeight="1" x14ac:dyDescent="0.25">
      <c r="A63" s="246"/>
      <c r="B63" s="142" t="s">
        <v>157</v>
      </c>
      <c r="C63" s="248" t="s">
        <v>35</v>
      </c>
      <c r="D63" s="248"/>
      <c r="E63" s="248"/>
      <c r="F63" s="248"/>
    </row>
  </sheetData>
  <mergeCells count="17">
    <mergeCell ref="A58:A63"/>
    <mergeCell ref="C58:F58"/>
    <mergeCell ref="C59:F59"/>
    <mergeCell ref="C63:F63"/>
    <mergeCell ref="A7:F7"/>
    <mergeCell ref="A8:A9"/>
    <mergeCell ref="B8:B9"/>
    <mergeCell ref="C8:C9"/>
    <mergeCell ref="D8:D9"/>
    <mergeCell ref="E8:E9"/>
    <mergeCell ref="F8:F9"/>
    <mergeCell ref="A6:F6"/>
    <mergeCell ref="A1:F1"/>
    <mergeCell ref="A2:F2"/>
    <mergeCell ref="A3:F3"/>
    <mergeCell ref="A4:F4"/>
    <mergeCell ref="A5:F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28BB-7F57-4834-998D-1E10C4C5BDE7}">
  <dimension ref="A1:I63"/>
  <sheetViews>
    <sheetView workbookViewId="0">
      <selection activeCell="G47" sqref="G47"/>
    </sheetView>
  </sheetViews>
  <sheetFormatPr defaultRowHeight="15.75" x14ac:dyDescent="0.25"/>
  <cols>
    <col min="1" max="1" width="8.42578125" style="125" customWidth="1"/>
    <col min="2" max="2" width="39.28515625" style="125" customWidth="1"/>
    <col min="3" max="3" width="15.140625" style="125" customWidth="1"/>
    <col min="4" max="4" width="13.85546875" style="125" customWidth="1"/>
    <col min="5" max="6" width="11" style="125" customWidth="1"/>
    <col min="7" max="7" width="17" style="125" customWidth="1"/>
    <col min="8" max="8" width="19.85546875" style="125" customWidth="1"/>
    <col min="9" max="9" width="14.42578125" style="125" customWidth="1"/>
    <col min="10" max="16384" width="9.140625" style="125"/>
  </cols>
  <sheetData>
    <row r="1" spans="1:8" x14ac:dyDescent="0.25">
      <c r="A1" s="255" t="s">
        <v>30</v>
      </c>
      <c r="B1" s="255"/>
      <c r="C1" s="255"/>
      <c r="D1" s="255"/>
      <c r="E1" s="255"/>
      <c r="F1" s="255"/>
    </row>
    <row r="2" spans="1:8" x14ac:dyDescent="0.25">
      <c r="A2" s="256" t="s">
        <v>28</v>
      </c>
      <c r="B2" s="256"/>
      <c r="C2" s="256"/>
      <c r="D2" s="256"/>
      <c r="E2" s="256"/>
      <c r="F2" s="256"/>
    </row>
    <row r="3" spans="1:8" x14ac:dyDescent="0.25">
      <c r="A3" s="256" t="s">
        <v>23</v>
      </c>
      <c r="B3" s="256"/>
      <c r="C3" s="256"/>
      <c r="D3" s="256"/>
      <c r="E3" s="256"/>
      <c r="F3" s="256"/>
    </row>
    <row r="4" spans="1:8" ht="36.75" customHeight="1" x14ac:dyDescent="0.25">
      <c r="A4" s="257" t="s">
        <v>189</v>
      </c>
      <c r="B4" s="256"/>
      <c r="C4" s="256"/>
      <c r="D4" s="256"/>
      <c r="E4" s="256"/>
      <c r="F4" s="256"/>
    </row>
    <row r="5" spans="1:8" x14ac:dyDescent="0.25">
      <c r="A5" s="239" t="s">
        <v>186</v>
      </c>
      <c r="B5" s="239"/>
      <c r="C5" s="239"/>
      <c r="D5" s="239"/>
      <c r="E5" s="239"/>
      <c r="F5" s="239"/>
    </row>
    <row r="6" spans="1:8" x14ac:dyDescent="0.25">
      <c r="A6" s="254" t="s">
        <v>31</v>
      </c>
      <c r="B6" s="254"/>
      <c r="C6" s="254"/>
      <c r="D6" s="254"/>
      <c r="E6" s="254"/>
      <c r="F6" s="254"/>
    </row>
    <row r="7" spans="1:8" x14ac:dyDescent="0.25">
      <c r="A7" s="249" t="s">
        <v>32</v>
      </c>
      <c r="B7" s="249"/>
      <c r="C7" s="249"/>
      <c r="D7" s="249"/>
      <c r="E7" s="249"/>
      <c r="F7" s="249"/>
    </row>
    <row r="8" spans="1:8" s="143" customFormat="1" ht="24.75" customHeight="1" x14ac:dyDescent="0.25">
      <c r="A8" s="259" t="s">
        <v>179</v>
      </c>
      <c r="B8" s="259" t="s">
        <v>2</v>
      </c>
      <c r="C8" s="259" t="s">
        <v>33</v>
      </c>
      <c r="D8" s="259" t="s">
        <v>34</v>
      </c>
      <c r="E8" s="259" t="s">
        <v>180</v>
      </c>
      <c r="F8" s="261" t="s">
        <v>181</v>
      </c>
    </row>
    <row r="9" spans="1:8" s="143" customFormat="1" ht="116.25" customHeight="1" x14ac:dyDescent="0.25">
      <c r="A9" s="260"/>
      <c r="B9" s="260"/>
      <c r="C9" s="260"/>
      <c r="D9" s="260"/>
      <c r="E9" s="260"/>
      <c r="F9" s="261"/>
    </row>
    <row r="10" spans="1:8" ht="31.5" x14ac:dyDescent="0.25">
      <c r="A10" s="144" t="s">
        <v>3</v>
      </c>
      <c r="B10" s="109" t="s">
        <v>4</v>
      </c>
      <c r="C10" s="104"/>
      <c r="D10" s="104"/>
      <c r="E10" s="104"/>
      <c r="F10" s="104"/>
    </row>
    <row r="11" spans="1:8" x14ac:dyDescent="0.25">
      <c r="A11" s="144">
        <v>1</v>
      </c>
      <c r="B11" s="109" t="s">
        <v>5</v>
      </c>
      <c r="C11" s="104"/>
      <c r="D11" s="104"/>
      <c r="E11" s="104"/>
      <c r="F11" s="104"/>
    </row>
    <row r="12" spans="1:8" x14ac:dyDescent="0.25">
      <c r="A12" s="104">
        <v>1.1000000000000001</v>
      </c>
      <c r="B12" s="101" t="s">
        <v>6</v>
      </c>
      <c r="C12" s="104"/>
      <c r="D12" s="104"/>
      <c r="E12" s="104"/>
      <c r="F12" s="104"/>
    </row>
    <row r="13" spans="1:8" x14ac:dyDescent="0.25">
      <c r="A13" s="104">
        <v>1.2</v>
      </c>
      <c r="B13" s="101" t="s">
        <v>160</v>
      </c>
      <c r="C13" s="145">
        <f>SUM(C14:C15)</f>
        <v>323366896</v>
      </c>
      <c r="D13" s="104"/>
      <c r="E13" s="104"/>
      <c r="F13" s="104"/>
    </row>
    <row r="14" spans="1:8" x14ac:dyDescent="0.25">
      <c r="A14" s="104" t="s">
        <v>172</v>
      </c>
      <c r="B14" s="101" t="s">
        <v>185</v>
      </c>
      <c r="C14" s="133">
        <v>266896</v>
      </c>
      <c r="D14" s="133">
        <v>266896</v>
      </c>
      <c r="E14" s="104"/>
      <c r="F14" s="104"/>
    </row>
    <row r="15" spans="1:8" x14ac:dyDescent="0.25">
      <c r="A15" s="104" t="s">
        <v>174</v>
      </c>
      <c r="B15" s="101" t="s">
        <v>173</v>
      </c>
      <c r="C15" s="94">
        <v>323100000</v>
      </c>
      <c r="D15" s="160">
        <v>305100000</v>
      </c>
      <c r="E15" s="93">
        <f>(D15/C15)*100</f>
        <v>94.428969359331475</v>
      </c>
      <c r="F15" s="104"/>
      <c r="G15" s="166">
        <v>305100000</v>
      </c>
      <c r="H15" s="160">
        <f>D15-G15</f>
        <v>0</v>
      </c>
    </row>
    <row r="16" spans="1:8" x14ac:dyDescent="0.25">
      <c r="A16" s="144">
        <v>2</v>
      </c>
      <c r="B16" s="109" t="s">
        <v>8</v>
      </c>
      <c r="C16" s="104"/>
      <c r="D16" s="104"/>
      <c r="E16" s="104"/>
      <c r="F16" s="104"/>
    </row>
    <row r="17" spans="1:9" x14ac:dyDescent="0.25">
      <c r="A17" s="104" t="s">
        <v>9</v>
      </c>
      <c r="B17" s="101" t="s">
        <v>10</v>
      </c>
      <c r="C17" s="103">
        <f ca="1">SUM(C18:C24)</f>
        <v>323366896</v>
      </c>
      <c r="D17" s="103">
        <f>SUM(D18:D24)</f>
        <v>288089744</v>
      </c>
      <c r="E17" s="93">
        <f ca="1">(D17/C17)*100</f>
        <v>0</v>
      </c>
      <c r="F17" s="104"/>
    </row>
    <row r="18" spans="1:9" x14ac:dyDescent="0.25">
      <c r="A18" s="123">
        <v>6000</v>
      </c>
      <c r="B18" s="102" t="s">
        <v>80</v>
      </c>
      <c r="C18" s="124">
        <v>129240000</v>
      </c>
      <c r="D18" s="46">
        <v>126200000</v>
      </c>
      <c r="E18" s="93">
        <f t="shared" ref="E18:E24" si="0">(D18/C18)*100</f>
        <v>97.647787062828854</v>
      </c>
      <c r="F18" s="104"/>
      <c r="G18" s="160">
        <f>D14+D15-D17</f>
        <v>17277152</v>
      </c>
      <c r="H18" s="125">
        <v>7277152</v>
      </c>
      <c r="I18" s="160">
        <f>G18-H18</f>
        <v>10000000</v>
      </c>
    </row>
    <row r="19" spans="1:9" x14ac:dyDescent="0.25">
      <c r="A19" s="123">
        <v>6650</v>
      </c>
      <c r="B19" s="102" t="s">
        <v>175</v>
      </c>
      <c r="C19" s="126">
        <v>3500000</v>
      </c>
      <c r="D19" s="46"/>
      <c r="E19" s="93">
        <f t="shared" si="0"/>
        <v>0</v>
      </c>
      <c r="F19" s="104"/>
    </row>
    <row r="20" spans="1:9" x14ac:dyDescent="0.25">
      <c r="A20" s="102">
        <v>6600</v>
      </c>
      <c r="B20" s="146" t="s">
        <v>75</v>
      </c>
      <c r="C20" s="127">
        <f ca="1">SUM(C18:C24)</f>
        <v>0</v>
      </c>
      <c r="D20" s="46">
        <v>1080000</v>
      </c>
      <c r="E20" s="93" t="e">
        <f ca="1">(D20/C20)*100</f>
        <v>#DIV/0!</v>
      </c>
      <c r="F20" s="104"/>
    </row>
    <row r="21" spans="1:9" ht="22.5" customHeight="1" x14ac:dyDescent="0.25">
      <c r="A21" s="102">
        <v>6750</v>
      </c>
      <c r="B21" s="146" t="s">
        <v>117</v>
      </c>
      <c r="C21" s="127"/>
      <c r="D21" s="161">
        <v>500000</v>
      </c>
      <c r="E21" s="93" t="e">
        <f t="shared" si="0"/>
        <v>#DIV/0!</v>
      </c>
      <c r="F21" s="104"/>
    </row>
    <row r="22" spans="1:9" ht="47.25" x14ac:dyDescent="0.25">
      <c r="A22" s="123">
        <v>6900</v>
      </c>
      <c r="B22" s="102" t="s">
        <v>149</v>
      </c>
      <c r="C22" s="127">
        <v>30000000</v>
      </c>
      <c r="D22" s="147">
        <v>20733200</v>
      </c>
      <c r="E22" s="93">
        <f t="shared" si="0"/>
        <v>69.11066666666666</v>
      </c>
      <c r="F22" s="104"/>
    </row>
    <row r="23" spans="1:9" ht="31.5" x14ac:dyDescent="0.25">
      <c r="A23" s="123">
        <v>7000</v>
      </c>
      <c r="B23" s="102" t="s">
        <v>124</v>
      </c>
      <c r="C23" s="127">
        <v>140000000</v>
      </c>
      <c r="D23" s="105">
        <f>108222000+13000000</f>
        <v>121222000</v>
      </c>
      <c r="E23" s="93">
        <f t="shared" si="0"/>
        <v>86.587142857142865</v>
      </c>
      <c r="F23" s="104"/>
    </row>
    <row r="24" spans="1:9" ht="25.5" customHeight="1" x14ac:dyDescent="0.25">
      <c r="A24" s="123">
        <v>7750</v>
      </c>
      <c r="B24" s="102" t="s">
        <v>61</v>
      </c>
      <c r="C24" s="128">
        <v>20626896</v>
      </c>
      <c r="D24" s="157">
        <v>18354544</v>
      </c>
      <c r="E24" s="93">
        <f t="shared" si="0"/>
        <v>88.983548469920052</v>
      </c>
      <c r="F24" s="104"/>
    </row>
    <row r="25" spans="1:9" ht="25.5" customHeight="1" x14ac:dyDescent="0.25">
      <c r="A25" s="104" t="s">
        <v>11</v>
      </c>
      <c r="B25" s="101" t="s">
        <v>12</v>
      </c>
      <c r="C25" s="104"/>
      <c r="D25" s="104"/>
      <c r="E25" s="104"/>
      <c r="F25" s="104"/>
    </row>
    <row r="26" spans="1:9" x14ac:dyDescent="0.25">
      <c r="A26" s="104">
        <v>2.2000000000000002</v>
      </c>
      <c r="B26" s="101" t="s">
        <v>13</v>
      </c>
      <c r="C26" s="104"/>
      <c r="D26" s="104"/>
      <c r="E26" s="104"/>
      <c r="F26" s="104"/>
    </row>
    <row r="27" spans="1:9" x14ac:dyDescent="0.25">
      <c r="A27" s="104" t="s">
        <v>9</v>
      </c>
      <c r="B27" s="101" t="s">
        <v>14</v>
      </c>
      <c r="C27" s="104"/>
      <c r="D27" s="104"/>
      <c r="E27" s="104"/>
      <c r="F27" s="104"/>
    </row>
    <row r="28" spans="1:9" x14ac:dyDescent="0.25">
      <c r="A28" s="104" t="s">
        <v>11</v>
      </c>
      <c r="B28" s="101" t="s">
        <v>15</v>
      </c>
      <c r="C28" s="104"/>
      <c r="D28" s="104"/>
      <c r="E28" s="104"/>
      <c r="F28" s="104"/>
    </row>
    <row r="29" spans="1:9" x14ac:dyDescent="0.25">
      <c r="A29" s="144">
        <v>3</v>
      </c>
      <c r="B29" s="109" t="s">
        <v>16</v>
      </c>
      <c r="C29" s="104"/>
      <c r="D29" s="104"/>
      <c r="E29" s="104"/>
      <c r="F29" s="104"/>
    </row>
    <row r="30" spans="1:9" x14ac:dyDescent="0.25">
      <c r="A30" s="104">
        <v>3.1</v>
      </c>
      <c r="B30" s="101" t="s">
        <v>6</v>
      </c>
      <c r="C30" s="104"/>
      <c r="D30" s="104"/>
      <c r="E30" s="104"/>
      <c r="F30" s="104"/>
    </row>
    <row r="31" spans="1:9" x14ac:dyDescent="0.25">
      <c r="A31" s="104">
        <v>3.2</v>
      </c>
      <c r="B31" s="101" t="s">
        <v>7</v>
      </c>
      <c r="C31" s="104"/>
      <c r="D31" s="104"/>
      <c r="E31" s="104"/>
      <c r="F31" s="104"/>
    </row>
    <row r="32" spans="1:9" x14ac:dyDescent="0.25">
      <c r="A32" s="144" t="s">
        <v>17</v>
      </c>
      <c r="B32" s="109" t="s">
        <v>18</v>
      </c>
      <c r="C32" s="104"/>
      <c r="D32" s="104"/>
      <c r="E32" s="104"/>
      <c r="F32" s="104"/>
    </row>
    <row r="33" spans="1:6" x14ac:dyDescent="0.25">
      <c r="A33" s="144">
        <v>1</v>
      </c>
      <c r="B33" s="109" t="s">
        <v>13</v>
      </c>
      <c r="C33" s="104"/>
      <c r="D33" s="104"/>
      <c r="E33" s="104"/>
      <c r="F33" s="104"/>
    </row>
    <row r="34" spans="1:6" x14ac:dyDescent="0.25">
      <c r="A34" s="104">
        <v>1.1000000000000001</v>
      </c>
      <c r="B34" s="101" t="s">
        <v>14</v>
      </c>
      <c r="C34" s="104"/>
      <c r="D34" s="104"/>
      <c r="E34" s="104"/>
      <c r="F34" s="104"/>
    </row>
    <row r="35" spans="1:6" x14ac:dyDescent="0.25">
      <c r="A35" s="104">
        <v>1.2</v>
      </c>
      <c r="B35" s="101" t="s">
        <v>15</v>
      </c>
      <c r="C35" s="104"/>
      <c r="D35" s="104"/>
      <c r="E35" s="104"/>
      <c r="F35" s="104"/>
    </row>
    <row r="36" spans="1:6" x14ac:dyDescent="0.25">
      <c r="A36" s="144">
        <v>2</v>
      </c>
      <c r="B36" s="109" t="s">
        <v>19</v>
      </c>
      <c r="C36" s="104"/>
      <c r="D36" s="104"/>
      <c r="E36" s="104"/>
      <c r="F36" s="104"/>
    </row>
    <row r="37" spans="1:6" ht="31.5" x14ac:dyDescent="0.25">
      <c r="A37" s="144">
        <v>3</v>
      </c>
      <c r="B37" s="109" t="s">
        <v>20</v>
      </c>
      <c r="C37" s="148"/>
      <c r="D37" s="148"/>
      <c r="E37" s="149"/>
      <c r="F37" s="150"/>
    </row>
    <row r="38" spans="1:6" ht="20.25" customHeight="1" x14ac:dyDescent="0.25">
      <c r="A38" s="104">
        <v>3.1</v>
      </c>
      <c r="B38" s="162" t="s">
        <v>10</v>
      </c>
      <c r="C38" s="148">
        <f>SUM(C39:C55)</f>
        <v>2860082000</v>
      </c>
      <c r="D38" s="148">
        <f>SUM(D39:D55)</f>
        <v>3308845000</v>
      </c>
      <c r="E38" s="151">
        <f>D38/C38*100</f>
        <v>115.69056411669317</v>
      </c>
      <c r="F38" s="152"/>
    </row>
    <row r="39" spans="1:6" ht="20.25" customHeight="1" x14ac:dyDescent="0.25">
      <c r="A39" s="159">
        <v>6000</v>
      </c>
      <c r="B39" s="158" t="s">
        <v>80</v>
      </c>
      <c r="C39" s="124">
        <v>1288270000</v>
      </c>
      <c r="D39" s="110">
        <v>1422297460</v>
      </c>
      <c r="E39" s="151">
        <f t="shared" ref="E39:E55" si="1">D39/C39*100</f>
        <v>110.40367780046108</v>
      </c>
      <c r="F39" s="152"/>
    </row>
    <row r="40" spans="1:6" ht="20.25" customHeight="1" x14ac:dyDescent="0.25">
      <c r="A40" s="159">
        <v>6100</v>
      </c>
      <c r="B40" s="158" t="s">
        <v>85</v>
      </c>
      <c r="C40" s="153">
        <v>800745000</v>
      </c>
      <c r="D40" s="110">
        <v>906905900</v>
      </c>
      <c r="E40" s="151">
        <f t="shared" si="1"/>
        <v>113.25776620522139</v>
      </c>
      <c r="F40" s="152"/>
    </row>
    <row r="41" spans="1:6" ht="28.5" customHeight="1" x14ac:dyDescent="0.25">
      <c r="A41" s="159">
        <v>6150</v>
      </c>
      <c r="B41" s="158" t="s">
        <v>166</v>
      </c>
      <c r="C41" s="153"/>
      <c r="D41" s="110">
        <v>10800000</v>
      </c>
      <c r="E41" s="151" t="e">
        <f t="shared" si="1"/>
        <v>#DIV/0!</v>
      </c>
      <c r="F41" s="152"/>
    </row>
    <row r="42" spans="1:6" ht="28.5" customHeight="1" x14ac:dyDescent="0.25">
      <c r="A42" s="159">
        <v>6200</v>
      </c>
      <c r="B42" s="158" t="s">
        <v>137</v>
      </c>
      <c r="C42" s="153"/>
      <c r="D42" s="110">
        <v>13708000</v>
      </c>
      <c r="E42" s="151" t="e">
        <f t="shared" si="1"/>
        <v>#DIV/0!</v>
      </c>
      <c r="F42" s="152"/>
    </row>
    <row r="43" spans="1:6" ht="20.25" customHeight="1" x14ac:dyDescent="0.25">
      <c r="A43" s="159">
        <v>6300</v>
      </c>
      <c r="B43" s="158" t="s">
        <v>97</v>
      </c>
      <c r="C43" s="153">
        <v>404067000</v>
      </c>
      <c r="D43" s="110">
        <v>446160000</v>
      </c>
      <c r="E43" s="151">
        <f t="shared" si="1"/>
        <v>110.41733177913564</v>
      </c>
      <c r="F43" s="152"/>
    </row>
    <row r="44" spans="1:6" ht="20.25" customHeight="1" x14ac:dyDescent="0.25">
      <c r="A44" s="159">
        <v>6400</v>
      </c>
      <c r="B44" s="158" t="s">
        <v>106</v>
      </c>
      <c r="C44" s="153"/>
      <c r="D44" s="110">
        <v>39200000</v>
      </c>
      <c r="E44" s="151" t="e">
        <f t="shared" si="1"/>
        <v>#DIV/0!</v>
      </c>
      <c r="F44" s="152"/>
    </row>
    <row r="45" spans="1:6" ht="20.25" customHeight="1" x14ac:dyDescent="0.25">
      <c r="A45" s="159">
        <v>6500</v>
      </c>
      <c r="B45" s="158" t="s">
        <v>108</v>
      </c>
      <c r="C45" s="153">
        <v>20500000</v>
      </c>
      <c r="D45" s="110">
        <v>29068316</v>
      </c>
      <c r="E45" s="151">
        <f t="shared" si="1"/>
        <v>141.79666341463414</v>
      </c>
      <c r="F45" s="152"/>
    </row>
    <row r="46" spans="1:6" ht="20.25" customHeight="1" x14ac:dyDescent="0.25">
      <c r="A46" s="159">
        <v>6550</v>
      </c>
      <c r="B46" s="158" t="s">
        <v>111</v>
      </c>
      <c r="C46" s="153">
        <v>35000000</v>
      </c>
      <c r="D46" s="110">
        <v>3414000</v>
      </c>
      <c r="E46" s="151">
        <f t="shared" si="1"/>
        <v>9.7542857142857144</v>
      </c>
      <c r="F46" s="152"/>
    </row>
    <row r="47" spans="1:6" ht="20.25" customHeight="1" x14ac:dyDescent="0.25">
      <c r="A47" s="159">
        <v>6600</v>
      </c>
      <c r="B47" s="158" t="s">
        <v>75</v>
      </c>
      <c r="C47" s="163">
        <v>2000000</v>
      </c>
      <c r="D47" s="110">
        <v>6676065</v>
      </c>
      <c r="E47" s="151">
        <f t="shared" si="1"/>
        <v>333.80324999999999</v>
      </c>
      <c r="F47" s="152"/>
    </row>
    <row r="48" spans="1:6" ht="20.25" customHeight="1" x14ac:dyDescent="0.25">
      <c r="A48" s="159">
        <v>6650</v>
      </c>
      <c r="B48" s="158" t="s">
        <v>175</v>
      </c>
      <c r="C48" s="163">
        <v>4500000</v>
      </c>
      <c r="D48" s="107"/>
      <c r="E48" s="151">
        <f t="shared" si="1"/>
        <v>0</v>
      </c>
      <c r="F48" s="152"/>
    </row>
    <row r="49" spans="1:6" ht="20.25" customHeight="1" x14ac:dyDescent="0.25">
      <c r="A49" s="159">
        <v>6700</v>
      </c>
      <c r="B49" s="158" t="s">
        <v>115</v>
      </c>
      <c r="C49" s="164">
        <v>24600000</v>
      </c>
      <c r="D49" s="110">
        <v>38400000</v>
      </c>
      <c r="E49" s="151">
        <f t="shared" si="1"/>
        <v>156.09756097560975</v>
      </c>
      <c r="F49" s="152"/>
    </row>
    <row r="50" spans="1:6" ht="20.25" customHeight="1" x14ac:dyDescent="0.25">
      <c r="A50" s="159">
        <v>6750</v>
      </c>
      <c r="B50" s="158" t="s">
        <v>117</v>
      </c>
      <c r="C50" s="164">
        <v>40800000</v>
      </c>
      <c r="D50" s="107">
        <v>41850000</v>
      </c>
      <c r="E50" s="151">
        <f t="shared" si="1"/>
        <v>102.5735294117647</v>
      </c>
      <c r="F50" s="152"/>
    </row>
    <row r="51" spans="1:6" ht="47.25" x14ac:dyDescent="0.25">
      <c r="A51" s="159">
        <v>6900</v>
      </c>
      <c r="B51" s="158" t="s">
        <v>149</v>
      </c>
      <c r="C51" s="164">
        <v>35000000</v>
      </c>
      <c r="D51" s="110">
        <v>14028500</v>
      </c>
      <c r="E51" s="151">
        <f t="shared" si="1"/>
        <v>40.081428571428575</v>
      </c>
      <c r="F51" s="152"/>
    </row>
    <row r="52" spans="1:6" ht="31.5" x14ac:dyDescent="0.25">
      <c r="A52" s="159">
        <v>6950</v>
      </c>
      <c r="B52" s="158" t="s">
        <v>176</v>
      </c>
      <c r="C52" s="164">
        <v>15000000</v>
      </c>
      <c r="D52" s="110"/>
      <c r="E52" s="151">
        <f t="shared" si="1"/>
        <v>0</v>
      </c>
      <c r="F52" s="152"/>
    </row>
    <row r="53" spans="1:6" ht="31.5" x14ac:dyDescent="0.25">
      <c r="A53" s="159">
        <v>7000</v>
      </c>
      <c r="B53" s="158" t="s">
        <v>124</v>
      </c>
      <c r="C53" s="164">
        <v>130000000</v>
      </c>
      <c r="D53" s="107">
        <f>180683088+45000000</f>
        <v>225683088</v>
      </c>
      <c r="E53" s="151">
        <f t="shared" si="1"/>
        <v>173.60237538461539</v>
      </c>
      <c r="F53" s="152"/>
    </row>
    <row r="54" spans="1:6" ht="21" customHeight="1" x14ac:dyDescent="0.25">
      <c r="A54" s="159">
        <v>7750</v>
      </c>
      <c r="B54" s="158" t="s">
        <v>61</v>
      </c>
      <c r="C54" s="128">
        <v>14600000</v>
      </c>
      <c r="D54" s="107">
        <v>49094323</v>
      </c>
      <c r="E54" s="151">
        <f t="shared" si="1"/>
        <v>336.26248630136985</v>
      </c>
      <c r="F54" s="152"/>
    </row>
    <row r="55" spans="1:6" ht="47.25" x14ac:dyDescent="0.25">
      <c r="A55" s="165">
        <v>7950</v>
      </c>
      <c r="B55" s="158" t="s">
        <v>184</v>
      </c>
      <c r="C55" s="107">
        <v>45000000</v>
      </c>
      <c r="D55" s="110">
        <v>61559348</v>
      </c>
      <c r="E55" s="151">
        <f t="shared" si="1"/>
        <v>136.79855111111112</v>
      </c>
      <c r="F55" s="152"/>
    </row>
    <row r="56" spans="1:6" ht="21.75" customHeight="1" x14ac:dyDescent="0.25">
      <c r="A56" s="104">
        <v>3.2</v>
      </c>
      <c r="B56" s="162" t="s">
        <v>12</v>
      </c>
      <c r="C56" s="8"/>
      <c r="D56" s="155"/>
      <c r="E56" s="152"/>
      <c r="F56" s="152"/>
    </row>
    <row r="57" spans="1:6" ht="24.75" customHeight="1" x14ac:dyDescent="0.25">
      <c r="A57" s="104">
        <v>3.3</v>
      </c>
      <c r="B57" s="162" t="s">
        <v>25</v>
      </c>
      <c r="C57" s="8"/>
      <c r="D57" s="155"/>
      <c r="E57" s="152"/>
      <c r="F57" s="152"/>
    </row>
    <row r="58" spans="1:6" ht="21" customHeight="1" x14ac:dyDescent="0.25">
      <c r="A58" s="246"/>
      <c r="C58" s="247" t="s">
        <v>188</v>
      </c>
      <c r="D58" s="247"/>
      <c r="E58" s="247"/>
      <c r="F58" s="247"/>
    </row>
    <row r="59" spans="1:6" ht="24" customHeight="1" x14ac:dyDescent="0.25">
      <c r="A59" s="246"/>
      <c r="B59" s="142" t="s">
        <v>156</v>
      </c>
      <c r="C59" s="248" t="s">
        <v>26</v>
      </c>
      <c r="D59" s="248"/>
      <c r="E59" s="248"/>
      <c r="F59" s="248"/>
    </row>
    <row r="60" spans="1:6" x14ac:dyDescent="0.25">
      <c r="A60" s="246"/>
      <c r="B60" s="142"/>
      <c r="D60" s="141"/>
    </row>
    <row r="61" spans="1:6" x14ac:dyDescent="0.25">
      <c r="A61" s="246"/>
      <c r="B61" s="142"/>
      <c r="D61" s="156"/>
    </row>
    <row r="62" spans="1:6" x14ac:dyDescent="0.25">
      <c r="A62" s="246"/>
      <c r="B62" s="142"/>
      <c r="D62" s="141"/>
    </row>
    <row r="63" spans="1:6" ht="19.5" customHeight="1" x14ac:dyDescent="0.25">
      <c r="A63" s="246"/>
      <c r="B63" s="142" t="s">
        <v>157</v>
      </c>
      <c r="C63" s="248" t="s">
        <v>35</v>
      </c>
      <c r="D63" s="248"/>
      <c r="E63" s="248"/>
      <c r="F63" s="248"/>
    </row>
  </sheetData>
  <mergeCells count="17">
    <mergeCell ref="A6:F6"/>
    <mergeCell ref="A1:F1"/>
    <mergeCell ref="A2:F2"/>
    <mergeCell ref="A3:F3"/>
    <mergeCell ref="A4:F4"/>
    <mergeCell ref="A5:F5"/>
    <mergeCell ref="A58:A63"/>
    <mergeCell ref="C58:F58"/>
    <mergeCell ref="C59:F59"/>
    <mergeCell ref="C63:F63"/>
    <mergeCell ref="A7:F7"/>
    <mergeCell ref="A8:A9"/>
    <mergeCell ref="B8:B9"/>
    <mergeCell ref="C8:C9"/>
    <mergeCell ref="D8:D9"/>
    <mergeCell ref="E8:E9"/>
    <mergeCell ref="F8:F9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7"/>
  <sheetViews>
    <sheetView topLeftCell="B11" workbookViewId="0">
      <selection activeCell="K7" sqref="K7"/>
    </sheetView>
  </sheetViews>
  <sheetFormatPr defaultRowHeight="15" x14ac:dyDescent="0.25"/>
  <cols>
    <col min="1" max="1" width="6.140625" style="57" hidden="1" customWidth="1"/>
    <col min="2" max="2" width="10.85546875" style="57" customWidth="1"/>
    <col min="3" max="3" width="28.7109375" style="57" customWidth="1"/>
    <col min="4" max="4" width="12.42578125" style="57" customWidth="1"/>
    <col min="5" max="5" width="13.28515625" style="57" customWidth="1"/>
    <col min="6" max="6" width="12.85546875" style="57" customWidth="1"/>
    <col min="7" max="7" width="14" style="57" customWidth="1"/>
    <col min="8" max="8" width="6" style="57" customWidth="1"/>
    <col min="9" max="9" width="20.42578125" style="57" customWidth="1"/>
    <col min="10" max="16384" width="9.140625" style="57"/>
  </cols>
  <sheetData>
    <row r="1" spans="1:8" ht="20.25" x14ac:dyDescent="0.3">
      <c r="A1" s="234" t="s">
        <v>36</v>
      </c>
      <c r="B1" s="234"/>
      <c r="C1" s="234"/>
      <c r="D1" s="234"/>
      <c r="E1" s="234"/>
      <c r="F1" s="234"/>
      <c r="G1" s="234"/>
      <c r="H1" s="234"/>
    </row>
    <row r="2" spans="1:8" ht="18.75" x14ac:dyDescent="0.3">
      <c r="A2" s="238" t="s">
        <v>28</v>
      </c>
      <c r="B2" s="238"/>
      <c r="C2" s="238"/>
      <c r="D2" s="238"/>
      <c r="E2" s="238"/>
      <c r="F2" s="238"/>
      <c r="G2" s="238"/>
      <c r="H2" s="238"/>
    </row>
    <row r="3" spans="1:8" ht="18.75" x14ac:dyDescent="0.3">
      <c r="A3" s="238" t="s">
        <v>23</v>
      </c>
      <c r="B3" s="238"/>
      <c r="C3" s="238"/>
      <c r="D3" s="238"/>
      <c r="E3" s="238"/>
      <c r="F3" s="238"/>
      <c r="G3" s="238"/>
      <c r="H3" s="238"/>
    </row>
    <row r="4" spans="1:8" ht="18.75" x14ac:dyDescent="0.3">
      <c r="A4" s="238" t="s">
        <v>37</v>
      </c>
      <c r="B4" s="238"/>
      <c r="C4" s="238"/>
      <c r="D4" s="238"/>
      <c r="E4" s="238"/>
      <c r="F4" s="238"/>
      <c r="G4" s="238"/>
      <c r="H4" s="238"/>
    </row>
    <row r="5" spans="1:8" ht="16.5" x14ac:dyDescent="0.25">
      <c r="A5" s="262" t="s">
        <v>170</v>
      </c>
      <c r="B5" s="262"/>
      <c r="C5" s="262"/>
      <c r="D5" s="262"/>
      <c r="E5" s="262"/>
      <c r="F5" s="262"/>
      <c r="G5" s="262"/>
      <c r="H5" s="262"/>
    </row>
    <row r="6" spans="1:8" ht="18.75" x14ac:dyDescent="0.3">
      <c r="A6" s="240" t="s">
        <v>31</v>
      </c>
      <c r="B6" s="240"/>
      <c r="C6" s="240"/>
      <c r="D6" s="240"/>
      <c r="E6" s="240"/>
      <c r="F6" s="240"/>
      <c r="G6" s="240"/>
      <c r="H6" s="240"/>
    </row>
    <row r="7" spans="1:8" ht="18.75" x14ac:dyDescent="0.3">
      <c r="A7" s="263" t="s">
        <v>32</v>
      </c>
      <c r="B7" s="263"/>
      <c r="C7" s="263"/>
      <c r="D7" s="263"/>
      <c r="E7" s="263"/>
      <c r="F7" s="263"/>
      <c r="G7" s="263"/>
      <c r="H7" s="263"/>
    </row>
    <row r="8" spans="1:8" ht="16.5" x14ac:dyDescent="0.25">
      <c r="A8" s="264" t="s">
        <v>1</v>
      </c>
      <c r="B8" s="265" t="s">
        <v>1</v>
      </c>
      <c r="C8" s="265" t="s">
        <v>2</v>
      </c>
      <c r="D8" s="265" t="s">
        <v>38</v>
      </c>
      <c r="E8" s="265" t="s">
        <v>39</v>
      </c>
      <c r="F8" s="264" t="s">
        <v>40</v>
      </c>
      <c r="G8" s="264"/>
      <c r="H8" s="264"/>
    </row>
    <row r="9" spans="1:8" s="78" customFormat="1" ht="51" x14ac:dyDescent="0.25">
      <c r="A9" s="264"/>
      <c r="B9" s="265"/>
      <c r="C9" s="265"/>
      <c r="D9" s="265"/>
      <c r="E9" s="265"/>
      <c r="F9" s="77" t="s">
        <v>41</v>
      </c>
      <c r="G9" s="77" t="s">
        <v>167</v>
      </c>
      <c r="H9" s="79" t="s">
        <v>42</v>
      </c>
    </row>
    <row r="10" spans="1:8" ht="18.75" x14ac:dyDescent="0.3">
      <c r="A10" s="10" t="s">
        <v>3</v>
      </c>
      <c r="B10" s="10" t="s">
        <v>3</v>
      </c>
      <c r="C10" s="11" t="s">
        <v>43</v>
      </c>
      <c r="D10" s="6"/>
      <c r="E10" s="6"/>
      <c r="F10" s="6"/>
      <c r="G10" s="6"/>
      <c r="H10" s="6"/>
    </row>
    <row r="11" spans="1:8" s="59" customFormat="1" ht="29.25" customHeight="1" x14ac:dyDescent="0.25">
      <c r="A11" s="36"/>
      <c r="B11" s="36" t="s">
        <v>3</v>
      </c>
      <c r="C11" s="37" t="s">
        <v>158</v>
      </c>
      <c r="D11" s="38"/>
      <c r="E11" s="38"/>
      <c r="F11" s="58"/>
      <c r="G11" s="58"/>
      <c r="H11" s="58"/>
    </row>
    <row r="12" spans="1:8" s="59" customFormat="1" ht="29.25" customHeight="1" x14ac:dyDescent="0.25">
      <c r="A12" s="36"/>
      <c r="B12" s="36">
        <v>1</v>
      </c>
      <c r="C12" s="37" t="s">
        <v>159</v>
      </c>
      <c r="D12" s="39">
        <v>0</v>
      </c>
      <c r="E12" s="39">
        <v>0</v>
      </c>
      <c r="F12" s="58"/>
      <c r="G12" s="58"/>
      <c r="H12" s="58"/>
    </row>
    <row r="13" spans="1:8" s="59" customFormat="1" ht="29.25" customHeight="1" x14ac:dyDescent="0.25">
      <c r="A13" s="36"/>
      <c r="B13" s="36">
        <v>2</v>
      </c>
      <c r="C13" s="37" t="s">
        <v>160</v>
      </c>
      <c r="D13" s="39">
        <v>13129100</v>
      </c>
      <c r="E13" s="39">
        <v>13129101</v>
      </c>
      <c r="F13" s="58"/>
      <c r="G13" s="58"/>
      <c r="H13" s="58"/>
    </row>
    <row r="14" spans="1:8" s="61" customFormat="1" ht="29.25" customHeight="1" x14ac:dyDescent="0.25">
      <c r="A14" s="36"/>
      <c r="B14" s="36">
        <v>3</v>
      </c>
      <c r="C14" s="37" t="s">
        <v>161</v>
      </c>
      <c r="D14" s="40">
        <f>SUM(D15:D16)</f>
        <v>14930600</v>
      </c>
      <c r="E14" s="40">
        <f>SUM(E15:E16)</f>
        <v>14930600</v>
      </c>
      <c r="F14" s="60"/>
      <c r="G14" s="60"/>
      <c r="H14" s="60"/>
    </row>
    <row r="15" spans="1:8" s="43" customFormat="1" ht="29.25" customHeight="1" x14ac:dyDescent="0.25">
      <c r="A15" s="62"/>
      <c r="B15" s="41"/>
      <c r="C15" s="42" t="s">
        <v>162</v>
      </c>
      <c r="D15" s="63">
        <v>669200</v>
      </c>
      <c r="E15" s="63">
        <f>D15</f>
        <v>669200</v>
      </c>
      <c r="F15" s="41"/>
      <c r="G15" s="47"/>
      <c r="H15" s="41"/>
    </row>
    <row r="16" spans="1:8" s="43" customFormat="1" ht="29.25" customHeight="1" x14ac:dyDescent="0.25">
      <c r="A16" s="62"/>
      <c r="B16" s="41"/>
      <c r="C16" s="42" t="s">
        <v>163</v>
      </c>
      <c r="D16" s="63">
        <v>14261400</v>
      </c>
      <c r="E16" s="63">
        <f>D16</f>
        <v>14261400</v>
      </c>
      <c r="F16" s="41"/>
      <c r="G16" s="48"/>
      <c r="H16" s="41"/>
    </row>
    <row r="17" spans="1:9" s="61" customFormat="1" ht="29.25" customHeight="1" x14ac:dyDescent="0.25">
      <c r="A17" s="36"/>
      <c r="B17" s="36" t="s">
        <v>17</v>
      </c>
      <c r="C17" s="37" t="s">
        <v>164</v>
      </c>
      <c r="D17" s="49">
        <f>SUM(D18:D20)</f>
        <v>2653620000</v>
      </c>
      <c r="E17" s="49">
        <f>SUM(E18:E20)</f>
        <v>2653620000</v>
      </c>
      <c r="F17" s="60"/>
      <c r="G17" s="60"/>
      <c r="H17" s="60"/>
    </row>
    <row r="18" spans="1:9" s="59" customFormat="1" ht="29.25" customHeight="1" x14ac:dyDescent="0.25">
      <c r="A18" s="44"/>
      <c r="B18" s="44">
        <v>1</v>
      </c>
      <c r="C18" s="45" t="s">
        <v>159</v>
      </c>
      <c r="D18" s="50">
        <v>2227498000</v>
      </c>
      <c r="E18" s="50">
        <v>2227498000</v>
      </c>
      <c r="F18" s="58"/>
      <c r="G18" s="58"/>
      <c r="H18" s="58"/>
    </row>
    <row r="19" spans="1:9" s="59" customFormat="1" ht="29.25" customHeight="1" x14ac:dyDescent="0.25">
      <c r="A19" s="36"/>
      <c r="B19" s="36">
        <v>2</v>
      </c>
      <c r="C19" s="45" t="s">
        <v>165</v>
      </c>
      <c r="D19" s="46">
        <v>338322000</v>
      </c>
      <c r="E19" s="46">
        <v>338322000</v>
      </c>
      <c r="F19" s="58"/>
      <c r="G19" s="58"/>
      <c r="H19" s="58"/>
    </row>
    <row r="20" spans="1:9" s="59" customFormat="1" ht="29.25" customHeight="1" x14ac:dyDescent="0.25">
      <c r="A20" s="36"/>
      <c r="B20" s="36">
        <v>3</v>
      </c>
      <c r="C20" s="37" t="s">
        <v>161</v>
      </c>
      <c r="D20" s="40">
        <f>SUM(D21:D22)</f>
        <v>87800000</v>
      </c>
      <c r="E20" s="40">
        <f>SUM(E21:E22)</f>
        <v>87800000</v>
      </c>
      <c r="F20" s="58"/>
      <c r="G20" s="58"/>
      <c r="H20" s="58"/>
    </row>
    <row r="21" spans="1:9" s="59" customFormat="1" ht="29.25" customHeight="1" x14ac:dyDescent="0.25">
      <c r="A21" s="36"/>
      <c r="B21" s="41"/>
      <c r="C21" s="42" t="s">
        <v>162</v>
      </c>
      <c r="D21" s="63">
        <v>87800000</v>
      </c>
      <c r="E21" s="63">
        <f t="shared" ref="E21:E22" si="0">D21</f>
        <v>87800000</v>
      </c>
      <c r="F21" s="58"/>
      <c r="G21" s="58"/>
      <c r="H21" s="58"/>
    </row>
    <row r="22" spans="1:9" s="59" customFormat="1" ht="29.25" customHeight="1" x14ac:dyDescent="0.25">
      <c r="A22" s="36"/>
      <c r="B22" s="41"/>
      <c r="C22" s="42" t="s">
        <v>163</v>
      </c>
      <c r="D22" s="63">
        <v>0</v>
      </c>
      <c r="E22" s="63">
        <f t="shared" si="0"/>
        <v>0</v>
      </c>
      <c r="F22" s="58"/>
      <c r="G22" s="58"/>
      <c r="H22" s="58"/>
    </row>
    <row r="23" spans="1:9" ht="29.25" x14ac:dyDescent="0.25">
      <c r="A23" s="10" t="s">
        <v>17</v>
      </c>
      <c r="B23" s="10" t="s">
        <v>17</v>
      </c>
      <c r="C23" s="11" t="s">
        <v>45</v>
      </c>
      <c r="D23" s="12"/>
      <c r="E23" s="12"/>
      <c r="F23" s="12"/>
      <c r="G23" s="12"/>
      <c r="H23" s="13"/>
      <c r="I23" s="64">
        <f>F23+G23</f>
        <v>0</v>
      </c>
    </row>
    <row r="24" spans="1:9" ht="29.25" x14ac:dyDescent="0.25">
      <c r="A24" s="10" t="s">
        <v>44</v>
      </c>
      <c r="B24" s="10" t="s">
        <v>44</v>
      </c>
      <c r="C24" s="11" t="s">
        <v>10</v>
      </c>
      <c r="D24" s="14">
        <f>D25+D27+D33+D38+D40+D44+D46+D48+D50+D52+D55+D57+D61</f>
        <v>2056244000</v>
      </c>
      <c r="E24" s="14">
        <f>E25+E27+E33+E38+E40+E44+E46+E48+E50+E52+E55+E57+E61</f>
        <v>2056244000</v>
      </c>
      <c r="F24" s="14">
        <f>F25+F27+F33+F38+F40+F44+F46+F48+F50+F52+F55+F57+F61</f>
        <v>1720847200</v>
      </c>
      <c r="G24" s="14">
        <f>G25+G27+G33+G38+G40+G44+G46+G48+G50+G52+G55+G57+G61</f>
        <v>335396800</v>
      </c>
      <c r="H24" s="15"/>
    </row>
    <row r="25" spans="1:9" s="67" customFormat="1" ht="29.25" customHeight="1" x14ac:dyDescent="0.25">
      <c r="A25" s="65"/>
      <c r="B25" s="18" t="s">
        <v>46</v>
      </c>
      <c r="C25" s="19" t="s">
        <v>80</v>
      </c>
      <c r="D25" s="66">
        <f>SUM(D26:D26)</f>
        <v>862094100</v>
      </c>
      <c r="E25" s="66">
        <f>SUM(E26:E26)</f>
        <v>862094100</v>
      </c>
      <c r="F25" s="66">
        <f>SUM(F26:F26)</f>
        <v>862094100</v>
      </c>
      <c r="G25" s="65"/>
      <c r="H25" s="65"/>
    </row>
    <row r="26" spans="1:9" s="67" customFormat="1" ht="39.75" customHeight="1" x14ac:dyDescent="0.25">
      <c r="A26" s="65"/>
      <c r="B26" s="20" t="s">
        <v>81</v>
      </c>
      <c r="C26" s="21" t="s">
        <v>82</v>
      </c>
      <c r="D26" s="68">
        <v>862094100</v>
      </c>
      <c r="E26" s="68">
        <f>D26</f>
        <v>862094100</v>
      </c>
      <c r="F26" s="68">
        <f>E26</f>
        <v>862094100</v>
      </c>
      <c r="G26" s="65"/>
      <c r="H26" s="65"/>
    </row>
    <row r="27" spans="1:9" s="67" customFormat="1" ht="29.25" customHeight="1" x14ac:dyDescent="0.25">
      <c r="A27" s="65"/>
      <c r="B27" s="18" t="s">
        <v>84</v>
      </c>
      <c r="C27" s="19" t="s">
        <v>85</v>
      </c>
      <c r="D27" s="66">
        <f>SUM(D28:D32)</f>
        <v>575878800</v>
      </c>
      <c r="E27" s="66">
        <f>SUM(E28:E32)</f>
        <v>575878800</v>
      </c>
      <c r="F27" s="66">
        <f>SUM(F28:F32)</f>
        <v>575878800</v>
      </c>
      <c r="G27" s="65"/>
      <c r="H27" s="65"/>
    </row>
    <row r="28" spans="1:9" s="67" customFormat="1" ht="29.25" customHeight="1" x14ac:dyDescent="0.25">
      <c r="A28" s="65"/>
      <c r="B28" s="20" t="s">
        <v>86</v>
      </c>
      <c r="C28" s="21" t="s">
        <v>87</v>
      </c>
      <c r="D28" s="68">
        <v>31691200</v>
      </c>
      <c r="E28" s="68">
        <f t="shared" ref="E28:F32" si="1">D28</f>
        <v>31691200</v>
      </c>
      <c r="F28" s="68">
        <f t="shared" si="1"/>
        <v>31691200</v>
      </c>
      <c r="G28" s="65"/>
      <c r="H28" s="65"/>
    </row>
    <row r="29" spans="1:9" s="67" customFormat="1" ht="29.25" customHeight="1" x14ac:dyDescent="0.25">
      <c r="A29" s="65"/>
      <c r="B29" s="20" t="s">
        <v>88</v>
      </c>
      <c r="C29" s="21" t="s">
        <v>89</v>
      </c>
      <c r="D29" s="68">
        <v>12545000</v>
      </c>
      <c r="E29" s="68">
        <f t="shared" si="1"/>
        <v>12545000</v>
      </c>
      <c r="F29" s="68">
        <f t="shared" si="1"/>
        <v>12545000</v>
      </c>
      <c r="G29" s="65"/>
      <c r="H29" s="65"/>
    </row>
    <row r="30" spans="1:9" s="67" customFormat="1" ht="33" customHeight="1" x14ac:dyDescent="0.25">
      <c r="A30" s="65"/>
      <c r="B30" s="20" t="s">
        <v>90</v>
      </c>
      <c r="C30" s="21" t="s">
        <v>91</v>
      </c>
      <c r="D30" s="68">
        <v>2363000</v>
      </c>
      <c r="E30" s="68">
        <f t="shared" si="1"/>
        <v>2363000</v>
      </c>
      <c r="F30" s="68">
        <f t="shared" si="1"/>
        <v>2363000</v>
      </c>
      <c r="G30" s="65"/>
      <c r="H30" s="65"/>
    </row>
    <row r="31" spans="1:9" s="67" customFormat="1" ht="29.25" customHeight="1" x14ac:dyDescent="0.25">
      <c r="A31" s="65"/>
      <c r="B31" s="20" t="s">
        <v>92</v>
      </c>
      <c r="C31" s="21" t="s">
        <v>93</v>
      </c>
      <c r="D31" s="68">
        <v>182546600</v>
      </c>
      <c r="E31" s="68">
        <f t="shared" si="1"/>
        <v>182546600</v>
      </c>
      <c r="F31" s="68">
        <f t="shared" si="1"/>
        <v>182546600</v>
      </c>
      <c r="G31" s="65"/>
      <c r="H31" s="65"/>
    </row>
    <row r="32" spans="1:9" s="67" customFormat="1" ht="29.25" customHeight="1" x14ac:dyDescent="0.25">
      <c r="A32" s="65"/>
      <c r="B32" s="20" t="s">
        <v>94</v>
      </c>
      <c r="C32" s="21" t="s">
        <v>95</v>
      </c>
      <c r="D32" s="68">
        <v>346733000</v>
      </c>
      <c r="E32" s="68">
        <f t="shared" si="1"/>
        <v>346733000</v>
      </c>
      <c r="F32" s="68">
        <f t="shared" si="1"/>
        <v>346733000</v>
      </c>
      <c r="G32" s="65"/>
      <c r="H32" s="65"/>
    </row>
    <row r="33" spans="1:8" s="67" customFormat="1" ht="29.25" customHeight="1" x14ac:dyDescent="0.25">
      <c r="A33" s="65"/>
      <c r="B33" s="18" t="s">
        <v>96</v>
      </c>
      <c r="C33" s="19" t="s">
        <v>97</v>
      </c>
      <c r="D33" s="66">
        <f>SUM(D34:D37)</f>
        <v>282874300</v>
      </c>
      <c r="E33" s="66">
        <f>SUM(E34:E37)</f>
        <v>282874300</v>
      </c>
      <c r="F33" s="66">
        <f>SUM(F34:F37)</f>
        <v>282874300</v>
      </c>
      <c r="G33" s="65"/>
      <c r="H33" s="65"/>
    </row>
    <row r="34" spans="1:8" s="67" customFormat="1" ht="29.25" customHeight="1" x14ac:dyDescent="0.25">
      <c r="A34" s="65"/>
      <c r="B34" s="20" t="s">
        <v>98</v>
      </c>
      <c r="C34" s="21" t="s">
        <v>99</v>
      </c>
      <c r="D34" s="68">
        <v>211374200</v>
      </c>
      <c r="E34" s="68">
        <f>D34</f>
        <v>211374200</v>
      </c>
      <c r="F34" s="68">
        <f>E34</f>
        <v>211374200</v>
      </c>
      <c r="G34" s="65"/>
      <c r="H34" s="65"/>
    </row>
    <row r="35" spans="1:8" s="67" customFormat="1" ht="33" customHeight="1" x14ac:dyDescent="0.25">
      <c r="A35" s="65"/>
      <c r="B35" s="20" t="s">
        <v>100</v>
      </c>
      <c r="C35" s="21" t="s">
        <v>101</v>
      </c>
      <c r="D35" s="68">
        <v>36235200</v>
      </c>
      <c r="E35" s="68">
        <f t="shared" ref="E35:F37" si="2">D35</f>
        <v>36235200</v>
      </c>
      <c r="F35" s="68">
        <f t="shared" si="2"/>
        <v>36235200</v>
      </c>
      <c r="G35" s="65"/>
      <c r="H35" s="65"/>
    </row>
    <row r="36" spans="1:8" s="67" customFormat="1" ht="33" customHeight="1" x14ac:dyDescent="0.25">
      <c r="A36" s="65"/>
      <c r="B36" s="20" t="s">
        <v>102</v>
      </c>
      <c r="C36" s="21" t="s">
        <v>103</v>
      </c>
      <c r="D36" s="68">
        <v>24156800</v>
      </c>
      <c r="E36" s="68">
        <f t="shared" si="2"/>
        <v>24156800</v>
      </c>
      <c r="F36" s="68">
        <f t="shared" si="2"/>
        <v>24156800</v>
      </c>
      <c r="G36" s="65"/>
      <c r="H36" s="65"/>
    </row>
    <row r="37" spans="1:8" s="67" customFormat="1" ht="33" customHeight="1" x14ac:dyDescent="0.25">
      <c r="A37" s="65"/>
      <c r="B37" s="20" t="s">
        <v>104</v>
      </c>
      <c r="C37" s="21" t="s">
        <v>105</v>
      </c>
      <c r="D37" s="68">
        <v>11108100</v>
      </c>
      <c r="E37" s="68">
        <f t="shared" si="2"/>
        <v>11108100</v>
      </c>
      <c r="F37" s="68">
        <f t="shared" si="2"/>
        <v>11108100</v>
      </c>
      <c r="G37" s="65"/>
      <c r="H37" s="65"/>
    </row>
    <row r="38" spans="1:8" s="67" customFormat="1" ht="29.25" customHeight="1" x14ac:dyDescent="0.25">
      <c r="A38" s="65"/>
      <c r="B38" s="18" t="s">
        <v>47</v>
      </c>
      <c r="C38" s="19" t="s">
        <v>108</v>
      </c>
      <c r="D38" s="66">
        <f>D39</f>
        <v>13265900</v>
      </c>
      <c r="E38" s="66">
        <f>E39</f>
        <v>13265900</v>
      </c>
      <c r="F38" s="25"/>
      <c r="G38" s="66">
        <v>13265900</v>
      </c>
      <c r="H38" s="65"/>
    </row>
    <row r="39" spans="1:8" s="67" customFormat="1" ht="29.25" customHeight="1" x14ac:dyDescent="0.25">
      <c r="A39" s="65"/>
      <c r="B39" s="20" t="s">
        <v>109</v>
      </c>
      <c r="C39" s="21" t="s">
        <v>110</v>
      </c>
      <c r="D39" s="68">
        <v>13265900</v>
      </c>
      <c r="E39" s="68">
        <f>D39</f>
        <v>13265900</v>
      </c>
      <c r="F39" s="25"/>
      <c r="G39" s="68">
        <v>13265900</v>
      </c>
      <c r="H39" s="65"/>
    </row>
    <row r="40" spans="1:8" s="67" customFormat="1" ht="29.25" customHeight="1" x14ac:dyDescent="0.25">
      <c r="A40" s="65"/>
      <c r="B40" s="18" t="s">
        <v>48</v>
      </c>
      <c r="C40" s="19" t="s">
        <v>111</v>
      </c>
      <c r="D40" s="66">
        <f>SUM(D41:D43)</f>
        <v>7847600</v>
      </c>
      <c r="E40" s="66">
        <f>SUM(E41:E43)</f>
        <v>7847600</v>
      </c>
      <c r="F40" s="25"/>
      <c r="G40" s="66">
        <v>7847600</v>
      </c>
      <c r="H40" s="65"/>
    </row>
    <row r="41" spans="1:8" s="67" customFormat="1" ht="29.25" customHeight="1" x14ac:dyDescent="0.25">
      <c r="A41" s="65"/>
      <c r="B41" s="20" t="s">
        <v>112</v>
      </c>
      <c r="C41" s="21" t="s">
        <v>49</v>
      </c>
      <c r="D41" s="68">
        <v>1074000</v>
      </c>
      <c r="E41" s="68">
        <f>D41</f>
        <v>1074000</v>
      </c>
      <c r="F41" s="25"/>
      <c r="G41" s="68">
        <v>1074000</v>
      </c>
      <c r="H41" s="65"/>
    </row>
    <row r="42" spans="1:8" s="67" customFormat="1" ht="29.25" customHeight="1" x14ac:dyDescent="0.25">
      <c r="A42" s="65"/>
      <c r="B42" s="20" t="s">
        <v>113</v>
      </c>
      <c r="C42" s="21" t="s">
        <v>69</v>
      </c>
      <c r="D42" s="68">
        <v>2500000</v>
      </c>
      <c r="E42" s="68">
        <f t="shared" ref="E42:E43" si="3">D42</f>
        <v>2500000</v>
      </c>
      <c r="F42" s="25"/>
      <c r="G42" s="68">
        <v>2500000</v>
      </c>
      <c r="H42" s="65"/>
    </row>
    <row r="43" spans="1:8" s="67" customFormat="1" ht="29.25" customHeight="1" x14ac:dyDescent="0.25">
      <c r="A43" s="65"/>
      <c r="B43" s="20" t="s">
        <v>114</v>
      </c>
      <c r="C43" s="21" t="s">
        <v>70</v>
      </c>
      <c r="D43" s="68">
        <v>4273600</v>
      </c>
      <c r="E43" s="68">
        <f t="shared" si="3"/>
        <v>4273600</v>
      </c>
      <c r="F43" s="25"/>
      <c r="G43" s="68">
        <v>4273600</v>
      </c>
      <c r="H43" s="65"/>
    </row>
    <row r="44" spans="1:8" s="67" customFormat="1" ht="31.5" customHeight="1" x14ac:dyDescent="0.25">
      <c r="A44" s="65"/>
      <c r="B44" s="18" t="s">
        <v>50</v>
      </c>
      <c r="C44" s="19" t="s">
        <v>75</v>
      </c>
      <c r="D44" s="66">
        <f>D45</f>
        <v>1730000</v>
      </c>
      <c r="E44" s="66">
        <f>E45</f>
        <v>1730000</v>
      </c>
      <c r="F44" s="25"/>
      <c r="G44" s="66">
        <v>1730000</v>
      </c>
      <c r="H44" s="65"/>
    </row>
    <row r="45" spans="1:8" s="67" customFormat="1" ht="33.75" customHeight="1" x14ac:dyDescent="0.25">
      <c r="A45" s="65"/>
      <c r="B45" s="20" t="s">
        <v>76</v>
      </c>
      <c r="C45" s="21" t="s">
        <v>77</v>
      </c>
      <c r="D45" s="68">
        <v>1730000</v>
      </c>
      <c r="E45" s="68">
        <f>D45</f>
        <v>1730000</v>
      </c>
      <c r="F45" s="25"/>
      <c r="G45" s="68">
        <v>1730000</v>
      </c>
      <c r="H45" s="65"/>
    </row>
    <row r="46" spans="1:8" s="67" customFormat="1" ht="29.25" customHeight="1" x14ac:dyDescent="0.25">
      <c r="A46" s="65"/>
      <c r="B46" s="18" t="s">
        <v>71</v>
      </c>
      <c r="C46" s="19" t="s">
        <v>78</v>
      </c>
      <c r="D46" s="66">
        <f>D47</f>
        <v>2470000</v>
      </c>
      <c r="E46" s="66">
        <f>E47</f>
        <v>2470000</v>
      </c>
      <c r="F46" s="25"/>
      <c r="G46" s="66">
        <v>2470000</v>
      </c>
      <c r="H46" s="65"/>
    </row>
    <row r="47" spans="1:8" s="67" customFormat="1" ht="33.75" customHeight="1" x14ac:dyDescent="0.25">
      <c r="A47" s="65"/>
      <c r="B47" s="20" t="s">
        <v>79</v>
      </c>
      <c r="C47" s="21" t="s">
        <v>72</v>
      </c>
      <c r="D47" s="68">
        <v>2470000</v>
      </c>
      <c r="E47" s="68">
        <f>D47</f>
        <v>2470000</v>
      </c>
      <c r="F47" s="25"/>
      <c r="G47" s="68">
        <v>2470000</v>
      </c>
      <c r="H47" s="65"/>
    </row>
    <row r="48" spans="1:8" s="67" customFormat="1" ht="29.25" customHeight="1" x14ac:dyDescent="0.25">
      <c r="A48" s="65"/>
      <c r="B48" s="18" t="s">
        <v>51</v>
      </c>
      <c r="C48" s="19" t="s">
        <v>115</v>
      </c>
      <c r="D48" s="66">
        <f>D49</f>
        <v>20400000</v>
      </c>
      <c r="E48" s="66">
        <f>E49</f>
        <v>20400000</v>
      </c>
      <c r="F48" s="25"/>
      <c r="G48" s="66">
        <v>20400000</v>
      </c>
      <c r="H48" s="65"/>
    </row>
    <row r="49" spans="1:8" s="67" customFormat="1" ht="29.25" customHeight="1" x14ac:dyDescent="0.25">
      <c r="A49" s="65"/>
      <c r="B49" s="20" t="s">
        <v>116</v>
      </c>
      <c r="C49" s="21" t="s">
        <v>52</v>
      </c>
      <c r="D49" s="68">
        <v>20400000</v>
      </c>
      <c r="E49" s="68">
        <f>D49</f>
        <v>20400000</v>
      </c>
      <c r="F49" s="25"/>
      <c r="G49" s="68">
        <v>20400000</v>
      </c>
      <c r="H49" s="65"/>
    </row>
    <row r="50" spans="1:8" s="67" customFormat="1" ht="29.25" customHeight="1" x14ac:dyDescent="0.25">
      <c r="A50" s="65"/>
      <c r="B50" s="18" t="s">
        <v>53</v>
      </c>
      <c r="C50" s="19" t="s">
        <v>117</v>
      </c>
      <c r="D50" s="66">
        <f>SUM(D51)</f>
        <v>36400000</v>
      </c>
      <c r="E50" s="66">
        <f>E51</f>
        <v>36400000</v>
      </c>
      <c r="F50" s="25"/>
      <c r="G50" s="66">
        <v>36400000</v>
      </c>
      <c r="H50" s="65"/>
    </row>
    <row r="51" spans="1:8" s="67" customFormat="1" ht="29.25" customHeight="1" x14ac:dyDescent="0.25">
      <c r="A51" s="65"/>
      <c r="B51" s="20" t="s">
        <v>118</v>
      </c>
      <c r="C51" s="21" t="s">
        <v>54</v>
      </c>
      <c r="D51" s="68">
        <v>36400000</v>
      </c>
      <c r="E51" s="68">
        <f>D51</f>
        <v>36400000</v>
      </c>
      <c r="F51" s="25"/>
      <c r="G51" s="68">
        <v>36400000</v>
      </c>
      <c r="H51" s="65"/>
    </row>
    <row r="52" spans="1:8" s="67" customFormat="1" ht="77.25" customHeight="1" x14ac:dyDescent="0.25">
      <c r="A52" s="65"/>
      <c r="B52" s="18" t="s">
        <v>55</v>
      </c>
      <c r="C52" s="19" t="s">
        <v>119</v>
      </c>
      <c r="D52" s="66">
        <f>SUM(D53:D54)</f>
        <v>25927500</v>
      </c>
      <c r="E52" s="66">
        <f>SUM(E53:E54)</f>
        <v>25927500</v>
      </c>
      <c r="F52" s="25"/>
      <c r="G52" s="66">
        <v>25927500</v>
      </c>
      <c r="H52" s="65"/>
    </row>
    <row r="53" spans="1:8" s="67" customFormat="1" ht="32.25" customHeight="1" x14ac:dyDescent="0.25">
      <c r="A53" s="65"/>
      <c r="B53" s="20" t="s">
        <v>120</v>
      </c>
      <c r="C53" s="21" t="s">
        <v>56</v>
      </c>
      <c r="D53" s="68">
        <v>12804500</v>
      </c>
      <c r="E53" s="68">
        <f>D53</f>
        <v>12804500</v>
      </c>
      <c r="F53" s="25"/>
      <c r="G53" s="68">
        <v>12804500</v>
      </c>
      <c r="H53" s="65"/>
    </row>
    <row r="54" spans="1:8" s="67" customFormat="1" ht="29.25" customHeight="1" x14ac:dyDescent="0.25">
      <c r="A54" s="65"/>
      <c r="B54" s="20" t="s">
        <v>121</v>
      </c>
      <c r="C54" s="21" t="s">
        <v>57</v>
      </c>
      <c r="D54" s="68">
        <v>13123000</v>
      </c>
      <c r="E54" s="68">
        <f>D54</f>
        <v>13123000</v>
      </c>
      <c r="F54" s="25"/>
      <c r="G54" s="68">
        <v>13123000</v>
      </c>
      <c r="H54" s="65"/>
    </row>
    <row r="55" spans="1:8" s="67" customFormat="1" ht="32.25" customHeight="1" x14ac:dyDescent="0.25">
      <c r="A55" s="65"/>
      <c r="B55" s="18" t="s">
        <v>58</v>
      </c>
      <c r="C55" s="19" t="s">
        <v>122</v>
      </c>
      <c r="D55" s="66">
        <f>D56</f>
        <v>19200000</v>
      </c>
      <c r="E55" s="66">
        <f>E56</f>
        <v>19200000</v>
      </c>
      <c r="F55" s="25"/>
      <c r="G55" s="66">
        <v>19200000</v>
      </c>
      <c r="H55" s="65"/>
    </row>
    <row r="56" spans="1:8" s="67" customFormat="1" ht="32.25" customHeight="1" x14ac:dyDescent="0.25">
      <c r="A56" s="65"/>
      <c r="B56" s="20" t="s">
        <v>123</v>
      </c>
      <c r="C56" s="21" t="s">
        <v>59</v>
      </c>
      <c r="D56" s="68">
        <v>19200000</v>
      </c>
      <c r="E56" s="68">
        <f>D56</f>
        <v>19200000</v>
      </c>
      <c r="F56" s="25"/>
      <c r="G56" s="68">
        <v>19200000</v>
      </c>
      <c r="H56" s="65"/>
    </row>
    <row r="57" spans="1:8" s="67" customFormat="1" ht="33.75" customHeight="1" x14ac:dyDescent="0.25">
      <c r="A57" s="65"/>
      <c r="B57" s="18" t="s">
        <v>60</v>
      </c>
      <c r="C57" s="19" t="s">
        <v>124</v>
      </c>
      <c r="D57" s="66">
        <f>SUM(D58:D60)</f>
        <v>161258800</v>
      </c>
      <c r="E57" s="66">
        <f>SUM(E58:E60)</f>
        <v>161258800</v>
      </c>
      <c r="F57" s="25"/>
      <c r="G57" s="66">
        <v>161258800</v>
      </c>
      <c r="H57" s="65"/>
    </row>
    <row r="58" spans="1:8" s="67" customFormat="1" ht="29.25" customHeight="1" x14ac:dyDescent="0.25">
      <c r="A58" s="65"/>
      <c r="B58" s="20" t="s">
        <v>125</v>
      </c>
      <c r="C58" s="21" t="s">
        <v>126</v>
      </c>
      <c r="D58" s="68">
        <v>63875000</v>
      </c>
      <c r="E58" s="68">
        <f>D58</f>
        <v>63875000</v>
      </c>
      <c r="F58" s="25"/>
      <c r="G58" s="68">
        <v>63875000</v>
      </c>
      <c r="H58" s="65"/>
    </row>
    <row r="59" spans="1:8" s="67" customFormat="1" ht="34.5" customHeight="1" x14ac:dyDescent="0.25">
      <c r="A59" s="65"/>
      <c r="B59" s="20" t="s">
        <v>127</v>
      </c>
      <c r="C59" s="21" t="s">
        <v>128</v>
      </c>
      <c r="D59" s="68">
        <v>4568500</v>
      </c>
      <c r="E59" s="68">
        <f t="shared" ref="E59:E60" si="4">D59</f>
        <v>4568500</v>
      </c>
      <c r="F59" s="25"/>
      <c r="G59" s="68">
        <v>4568500</v>
      </c>
      <c r="H59" s="65"/>
    </row>
    <row r="60" spans="1:8" s="67" customFormat="1" ht="29.25" customHeight="1" x14ac:dyDescent="0.25">
      <c r="A60" s="65"/>
      <c r="B60" s="20" t="s">
        <v>129</v>
      </c>
      <c r="C60" s="21" t="s">
        <v>72</v>
      </c>
      <c r="D60" s="68">
        <v>92815300</v>
      </c>
      <c r="E60" s="68">
        <f t="shared" si="4"/>
        <v>92815300</v>
      </c>
      <c r="F60" s="25"/>
      <c r="G60" s="68">
        <v>92815300</v>
      </c>
      <c r="H60" s="65"/>
    </row>
    <row r="61" spans="1:8" s="67" customFormat="1" ht="29.25" customHeight="1" x14ac:dyDescent="0.25">
      <c r="A61" s="65"/>
      <c r="B61" s="18" t="s">
        <v>62</v>
      </c>
      <c r="C61" s="19" t="s">
        <v>61</v>
      </c>
      <c r="D61" s="66">
        <f>SUM(D62:D63)</f>
        <v>46897000</v>
      </c>
      <c r="E61" s="66">
        <f>SUM(E62:E63)</f>
        <v>46897000</v>
      </c>
      <c r="F61" s="25"/>
      <c r="G61" s="66">
        <v>46897000</v>
      </c>
      <c r="H61" s="65"/>
    </row>
    <row r="62" spans="1:8" s="67" customFormat="1" ht="29.25" customHeight="1" x14ac:dyDescent="0.25">
      <c r="A62" s="65"/>
      <c r="B62" s="20" t="s">
        <v>130</v>
      </c>
      <c r="C62" s="21" t="s">
        <v>63</v>
      </c>
      <c r="D62" s="68">
        <v>15030000</v>
      </c>
      <c r="E62" s="68">
        <f>D62</f>
        <v>15030000</v>
      </c>
      <c r="F62" s="25"/>
      <c r="G62" s="68">
        <v>15030000</v>
      </c>
      <c r="H62" s="65"/>
    </row>
    <row r="63" spans="1:8" s="67" customFormat="1" ht="29.25" customHeight="1" x14ac:dyDescent="0.25">
      <c r="A63" s="65"/>
      <c r="B63" s="20" t="s">
        <v>131</v>
      </c>
      <c r="C63" s="21" t="s">
        <v>64</v>
      </c>
      <c r="D63" s="68">
        <v>31867000</v>
      </c>
      <c r="E63" s="68">
        <f t="shared" ref="E63" si="5">D63</f>
        <v>31867000</v>
      </c>
      <c r="F63" s="25"/>
      <c r="G63" s="68">
        <v>31867000</v>
      </c>
      <c r="H63" s="65"/>
    </row>
    <row r="64" spans="1:8" ht="29.25" customHeight="1" x14ac:dyDescent="0.25">
      <c r="A64" s="10" t="s">
        <v>65</v>
      </c>
      <c r="B64" s="33" t="s">
        <v>65</v>
      </c>
      <c r="C64" s="17" t="s">
        <v>12</v>
      </c>
      <c r="D64" s="16">
        <f>D65+D67+D69+D71+D76+D78+D80</f>
        <v>101711000</v>
      </c>
      <c r="E64" s="16">
        <f t="shared" ref="E64:F64" si="6">E65+E67+E69+E71+E76+E78+E80</f>
        <v>101711000</v>
      </c>
      <c r="F64" s="16">
        <f t="shared" si="6"/>
        <v>10443000</v>
      </c>
      <c r="G64" s="16">
        <f>G65+G67+G69+G71+G76+G78+G80</f>
        <v>91268000</v>
      </c>
    </row>
    <row r="65" spans="1:8" s="67" customFormat="1" ht="29.25" customHeight="1" x14ac:dyDescent="0.25">
      <c r="A65" s="65"/>
      <c r="B65" s="18" t="s">
        <v>46</v>
      </c>
      <c r="C65" s="19" t="s">
        <v>80</v>
      </c>
      <c r="D65" s="66">
        <f>SUM(D66:D66)</f>
        <v>6588800</v>
      </c>
      <c r="E65" s="66">
        <f>SUM(E66:E66)</f>
        <v>6588800</v>
      </c>
      <c r="F65" s="66">
        <f>SUM(F66:F66)</f>
        <v>6588800</v>
      </c>
      <c r="G65" s="65"/>
      <c r="H65" s="65"/>
    </row>
    <row r="66" spans="1:8" s="70" customFormat="1" ht="29.25" customHeight="1" x14ac:dyDescent="0.25">
      <c r="A66" s="69"/>
      <c r="B66" s="20" t="s">
        <v>83</v>
      </c>
      <c r="C66" s="21" t="s">
        <v>143</v>
      </c>
      <c r="D66" s="68">
        <v>6588800</v>
      </c>
      <c r="E66" s="68">
        <f>D66</f>
        <v>6588800</v>
      </c>
      <c r="F66" s="68">
        <f>E66</f>
        <v>6588800</v>
      </c>
      <c r="G66" s="23"/>
      <c r="H66" s="69"/>
    </row>
    <row r="67" spans="1:8" s="67" customFormat="1" ht="33.75" customHeight="1" x14ac:dyDescent="0.25">
      <c r="A67" s="65"/>
      <c r="B67" s="18" t="s">
        <v>84</v>
      </c>
      <c r="C67" s="19" t="s">
        <v>85</v>
      </c>
      <c r="D67" s="66">
        <f>SUM(D68:D68)</f>
        <v>2306000</v>
      </c>
      <c r="E67" s="66">
        <f>SUM(E68:E68)</f>
        <v>2306000</v>
      </c>
      <c r="F67" s="66">
        <f>SUM(F68:F68)</f>
        <v>2306000</v>
      </c>
      <c r="G67" s="65"/>
      <c r="H67" s="65"/>
    </row>
    <row r="68" spans="1:8" s="67" customFormat="1" ht="34.5" customHeight="1" x14ac:dyDescent="0.25">
      <c r="A68" s="65"/>
      <c r="B68" s="20" t="s">
        <v>94</v>
      </c>
      <c r="C68" s="21" t="s">
        <v>95</v>
      </c>
      <c r="D68" s="68">
        <v>2306000</v>
      </c>
      <c r="E68" s="68">
        <f>D68</f>
        <v>2306000</v>
      </c>
      <c r="F68" s="68">
        <f>E68</f>
        <v>2306000</v>
      </c>
      <c r="G68" s="65"/>
      <c r="H68" s="65"/>
    </row>
    <row r="69" spans="1:8" s="67" customFormat="1" ht="59.25" customHeight="1" x14ac:dyDescent="0.25">
      <c r="A69" s="65"/>
      <c r="B69" s="18" t="s">
        <v>144</v>
      </c>
      <c r="C69" s="19" t="s">
        <v>166</v>
      </c>
      <c r="D69" s="66">
        <f>SUM(D70:D70)</f>
        <v>6800000</v>
      </c>
      <c r="E69" s="66">
        <f>SUM(E70:E70)</f>
        <v>6800000</v>
      </c>
      <c r="F69" s="66">
        <f>SUM(F70:F70)</f>
        <v>0</v>
      </c>
      <c r="G69" s="24">
        <f>E69</f>
        <v>6800000</v>
      </c>
      <c r="H69" s="65"/>
    </row>
    <row r="70" spans="1:8" s="67" customFormat="1" ht="33.75" customHeight="1" x14ac:dyDescent="0.25">
      <c r="A70" s="65"/>
      <c r="B70" s="20" t="s">
        <v>145</v>
      </c>
      <c r="C70" s="21" t="s">
        <v>66</v>
      </c>
      <c r="D70" s="68">
        <v>6800000</v>
      </c>
      <c r="E70" s="68">
        <f>D70</f>
        <v>6800000</v>
      </c>
      <c r="F70" s="68"/>
      <c r="G70" s="23">
        <f>E70</f>
        <v>6800000</v>
      </c>
      <c r="H70" s="65"/>
    </row>
    <row r="71" spans="1:8" s="67" customFormat="1" ht="29.25" customHeight="1" x14ac:dyDescent="0.25">
      <c r="A71" s="65"/>
      <c r="B71" s="18" t="s">
        <v>96</v>
      </c>
      <c r="C71" s="19" t="s">
        <v>97</v>
      </c>
      <c r="D71" s="66">
        <f>SUM(D72:D75)</f>
        <v>1548200</v>
      </c>
      <c r="E71" s="66">
        <f>SUM(E72:E75)</f>
        <v>1548200</v>
      </c>
      <c r="F71" s="66">
        <f>SUM(F72:F75)</f>
        <v>1548200</v>
      </c>
      <c r="G71" s="65"/>
      <c r="H71" s="65"/>
    </row>
    <row r="72" spans="1:8" s="67" customFormat="1" ht="29.25" customHeight="1" x14ac:dyDescent="0.25">
      <c r="A72" s="65"/>
      <c r="B72" s="20" t="s">
        <v>98</v>
      </c>
      <c r="C72" s="21" t="s">
        <v>99</v>
      </c>
      <c r="D72" s="68">
        <v>1153000</v>
      </c>
      <c r="E72" s="68">
        <f>D72</f>
        <v>1153000</v>
      </c>
      <c r="F72" s="68">
        <f>E72</f>
        <v>1153000</v>
      </c>
      <c r="G72" s="65"/>
      <c r="H72" s="65"/>
    </row>
    <row r="73" spans="1:8" s="67" customFormat="1" ht="29.25" customHeight="1" x14ac:dyDescent="0.25">
      <c r="A73" s="65"/>
      <c r="B73" s="20" t="s">
        <v>100</v>
      </c>
      <c r="C73" s="21" t="s">
        <v>101</v>
      </c>
      <c r="D73" s="68">
        <v>197600</v>
      </c>
      <c r="E73" s="68">
        <f t="shared" ref="E73:E75" si="7">D73</f>
        <v>197600</v>
      </c>
      <c r="F73" s="68">
        <f t="shared" ref="F73:F75" si="8">E73</f>
        <v>197600</v>
      </c>
      <c r="G73" s="65"/>
      <c r="H73" s="65"/>
    </row>
    <row r="74" spans="1:8" s="67" customFormat="1" ht="29.25" customHeight="1" x14ac:dyDescent="0.25">
      <c r="A74" s="65"/>
      <c r="B74" s="20" t="s">
        <v>102</v>
      </c>
      <c r="C74" s="21" t="s">
        <v>103</v>
      </c>
      <c r="D74" s="68">
        <v>131700</v>
      </c>
      <c r="E74" s="68">
        <f t="shared" si="7"/>
        <v>131700</v>
      </c>
      <c r="F74" s="68">
        <f t="shared" si="8"/>
        <v>131700</v>
      </c>
      <c r="G74" s="65"/>
      <c r="H74" s="65"/>
    </row>
    <row r="75" spans="1:8" s="67" customFormat="1" ht="29.25" customHeight="1" x14ac:dyDescent="0.25">
      <c r="A75" s="65"/>
      <c r="B75" s="20" t="s">
        <v>104</v>
      </c>
      <c r="C75" s="21" t="s">
        <v>105</v>
      </c>
      <c r="D75" s="68">
        <v>65900</v>
      </c>
      <c r="E75" s="68">
        <f t="shared" si="7"/>
        <v>65900</v>
      </c>
      <c r="F75" s="68">
        <f t="shared" si="8"/>
        <v>65900</v>
      </c>
      <c r="G75" s="65"/>
      <c r="H75" s="65"/>
    </row>
    <row r="76" spans="1:8" s="67" customFormat="1" ht="44.25" customHeight="1" x14ac:dyDescent="0.25">
      <c r="A76" s="65"/>
      <c r="B76" s="18" t="s">
        <v>146</v>
      </c>
      <c r="C76" s="19" t="s">
        <v>106</v>
      </c>
      <c r="D76" s="66">
        <f>SUM(D77:D77)</f>
        <v>33168000</v>
      </c>
      <c r="E76" s="66">
        <f>SUM(E77:E77)</f>
        <v>33168000</v>
      </c>
      <c r="F76" s="66">
        <f>SUM(F77:F77)</f>
        <v>0</v>
      </c>
      <c r="G76" s="51">
        <f>E76</f>
        <v>33168000</v>
      </c>
      <c r="H76" s="65"/>
    </row>
    <row r="77" spans="1:8" s="67" customFormat="1" ht="33.75" customHeight="1" x14ac:dyDescent="0.25">
      <c r="A77" s="65"/>
      <c r="B77" s="20" t="s">
        <v>147</v>
      </c>
      <c r="C77" s="21" t="s">
        <v>107</v>
      </c>
      <c r="D77" s="68">
        <f>33060000+108000</f>
        <v>33168000</v>
      </c>
      <c r="E77" s="68">
        <f>D77</f>
        <v>33168000</v>
      </c>
      <c r="F77" s="68"/>
      <c r="G77" s="52">
        <f>E77</f>
        <v>33168000</v>
      </c>
      <c r="H77" s="65"/>
    </row>
    <row r="78" spans="1:8" s="67" customFormat="1" ht="57.75" customHeight="1" x14ac:dyDescent="0.25">
      <c r="A78" s="65"/>
      <c r="B78" s="18" t="s">
        <v>148</v>
      </c>
      <c r="C78" s="19" t="s">
        <v>149</v>
      </c>
      <c r="D78" s="66">
        <f>SUM(D79:D79)</f>
        <v>4000000</v>
      </c>
      <c r="E78" s="66">
        <f>SUM(E79:E79)</f>
        <v>4000000</v>
      </c>
      <c r="F78" s="66">
        <f>SUM(F79:F79)</f>
        <v>0</v>
      </c>
      <c r="G78" s="51">
        <f>E78</f>
        <v>4000000</v>
      </c>
      <c r="H78" s="65"/>
    </row>
    <row r="79" spans="1:8" s="67" customFormat="1" ht="33.75" customHeight="1" x14ac:dyDescent="0.25">
      <c r="A79" s="65"/>
      <c r="B79" s="20" t="s">
        <v>150</v>
      </c>
      <c r="C79" s="21" t="s">
        <v>57</v>
      </c>
      <c r="D79" s="68">
        <v>4000000</v>
      </c>
      <c r="E79" s="68">
        <f>D79</f>
        <v>4000000</v>
      </c>
      <c r="F79" s="68"/>
      <c r="G79" s="52">
        <f>E79</f>
        <v>4000000</v>
      </c>
      <c r="H79" s="65"/>
    </row>
    <row r="80" spans="1:8" s="67" customFormat="1" ht="57.75" customHeight="1" x14ac:dyDescent="0.25">
      <c r="A80" s="65"/>
      <c r="B80" s="18" t="s">
        <v>151</v>
      </c>
      <c r="C80" s="19" t="s">
        <v>61</v>
      </c>
      <c r="D80" s="66">
        <f>SUM(D81:D82)</f>
        <v>47300000</v>
      </c>
      <c r="E80" s="66">
        <f>SUM(E81:E82)</f>
        <v>47300000</v>
      </c>
      <c r="F80" s="66">
        <f t="shared" ref="F80" si="9">SUM(F81:F82)</f>
        <v>0</v>
      </c>
      <c r="G80" s="71">
        <f>SUM(G81:G82)</f>
        <v>47300000</v>
      </c>
      <c r="H80" s="65"/>
    </row>
    <row r="81" spans="1:8" s="67" customFormat="1" ht="33.75" customHeight="1" x14ac:dyDescent="0.25">
      <c r="A81" s="65"/>
      <c r="B81" s="20" t="s">
        <v>152</v>
      </c>
      <c r="C81" s="21" t="s">
        <v>153</v>
      </c>
      <c r="D81" s="68">
        <v>14300000</v>
      </c>
      <c r="E81" s="68">
        <f>D81</f>
        <v>14300000</v>
      </c>
      <c r="F81" s="68"/>
      <c r="G81" s="52">
        <f>E81</f>
        <v>14300000</v>
      </c>
      <c r="H81" s="65"/>
    </row>
    <row r="82" spans="1:8" s="67" customFormat="1" ht="33.75" customHeight="1" x14ac:dyDescent="0.25">
      <c r="A82" s="65"/>
      <c r="B82" s="20" t="s">
        <v>154</v>
      </c>
      <c r="C82" s="21" t="s">
        <v>64</v>
      </c>
      <c r="D82" s="68">
        <v>33000000</v>
      </c>
      <c r="E82" s="68">
        <f>D82</f>
        <v>33000000</v>
      </c>
      <c r="F82" s="68"/>
      <c r="G82" s="52">
        <f>E82</f>
        <v>33000000</v>
      </c>
      <c r="H82" s="65"/>
    </row>
    <row r="83" spans="1:8" ht="24" customHeight="1" x14ac:dyDescent="0.25">
      <c r="A83" s="10" t="s">
        <v>73</v>
      </c>
      <c r="B83" s="10" t="s">
        <v>73</v>
      </c>
      <c r="C83" s="11" t="s">
        <v>25</v>
      </c>
      <c r="D83" s="14">
        <f>D84+D87+D92+D97</f>
        <v>69343000</v>
      </c>
      <c r="E83" s="14">
        <f t="shared" ref="E83:F83" si="10">E84+E87+E92+E97</f>
        <v>69343000</v>
      </c>
      <c r="F83" s="14">
        <f t="shared" si="10"/>
        <v>69343000</v>
      </c>
      <c r="G83" s="14"/>
      <c r="H83" s="15"/>
    </row>
    <row r="84" spans="1:8" s="67" customFormat="1" ht="29.25" customHeight="1" x14ac:dyDescent="0.25">
      <c r="A84" s="65"/>
      <c r="B84" s="18" t="s">
        <v>46</v>
      </c>
      <c r="C84" s="19" t="s">
        <v>80</v>
      </c>
      <c r="D84" s="66">
        <f>SUM(D85:D86)</f>
        <v>36780300</v>
      </c>
      <c r="E84" s="66">
        <f t="shared" ref="E84:F84" si="11">SUM(E85:E86)</f>
        <v>36780300</v>
      </c>
      <c r="F84" s="66">
        <f t="shared" si="11"/>
        <v>36780300</v>
      </c>
      <c r="G84" s="72"/>
      <c r="H84" s="65"/>
    </row>
    <row r="85" spans="1:8" s="67" customFormat="1" ht="39.75" customHeight="1" x14ac:dyDescent="0.25">
      <c r="A85" s="65"/>
      <c r="B85" s="20" t="s">
        <v>81</v>
      </c>
      <c r="C85" s="21" t="s">
        <v>82</v>
      </c>
      <c r="D85" s="68">
        <v>36306000</v>
      </c>
      <c r="E85" s="68">
        <f>D85</f>
        <v>36306000</v>
      </c>
      <c r="F85" s="68">
        <f>E85</f>
        <v>36306000</v>
      </c>
      <c r="G85" s="72"/>
      <c r="H85" s="65"/>
    </row>
    <row r="86" spans="1:8" s="70" customFormat="1" ht="29.25" customHeight="1" x14ac:dyDescent="0.25">
      <c r="A86" s="69"/>
      <c r="B86" s="20" t="s">
        <v>83</v>
      </c>
      <c r="C86" s="21" t="s">
        <v>143</v>
      </c>
      <c r="D86" s="68">
        <v>474300</v>
      </c>
      <c r="E86" s="68">
        <f>D86</f>
        <v>474300</v>
      </c>
      <c r="F86" s="68">
        <f>E86</f>
        <v>474300</v>
      </c>
      <c r="G86" s="52"/>
      <c r="H86" s="69"/>
    </row>
    <row r="87" spans="1:8" s="67" customFormat="1" ht="29.25" customHeight="1" x14ac:dyDescent="0.25">
      <c r="A87" s="65"/>
      <c r="B87" s="18" t="s">
        <v>84</v>
      </c>
      <c r="C87" s="19" t="s">
        <v>85</v>
      </c>
      <c r="D87" s="66">
        <f>SUM(D88:D91)</f>
        <v>20677600</v>
      </c>
      <c r="E87" s="66">
        <f>SUM(E88:E91)</f>
        <v>20677600</v>
      </c>
      <c r="F87" s="66">
        <f>SUM(F88:F91)</f>
        <v>20677600</v>
      </c>
      <c r="G87" s="72"/>
      <c r="H87" s="65"/>
    </row>
    <row r="88" spans="1:8" s="67" customFormat="1" ht="29.25" customHeight="1" x14ac:dyDescent="0.25">
      <c r="A88" s="65"/>
      <c r="B88" s="20" t="s">
        <v>86</v>
      </c>
      <c r="C88" s="21" t="s">
        <v>87</v>
      </c>
      <c r="D88" s="68">
        <v>1140000</v>
      </c>
      <c r="E88" s="68">
        <f t="shared" ref="E88:F91" si="12">D88</f>
        <v>1140000</v>
      </c>
      <c r="F88" s="68">
        <f t="shared" si="12"/>
        <v>1140000</v>
      </c>
      <c r="G88" s="72"/>
      <c r="H88" s="65"/>
    </row>
    <row r="89" spans="1:8" s="67" customFormat="1" ht="33" customHeight="1" x14ac:dyDescent="0.25">
      <c r="A89" s="65"/>
      <c r="B89" s="20" t="s">
        <v>90</v>
      </c>
      <c r="C89" s="21" t="s">
        <v>91</v>
      </c>
      <c r="D89" s="68">
        <v>60000</v>
      </c>
      <c r="E89" s="68">
        <f t="shared" si="12"/>
        <v>60000</v>
      </c>
      <c r="F89" s="68">
        <f t="shared" si="12"/>
        <v>60000</v>
      </c>
      <c r="G89" s="72"/>
      <c r="H89" s="65"/>
    </row>
    <row r="90" spans="1:8" s="67" customFormat="1" ht="29.25" customHeight="1" x14ac:dyDescent="0.25">
      <c r="A90" s="65"/>
      <c r="B90" s="20" t="s">
        <v>92</v>
      </c>
      <c r="C90" s="21" t="s">
        <v>93</v>
      </c>
      <c r="D90" s="68">
        <v>6736100</v>
      </c>
      <c r="E90" s="68">
        <f t="shared" si="12"/>
        <v>6736100</v>
      </c>
      <c r="F90" s="68">
        <f t="shared" si="12"/>
        <v>6736100</v>
      </c>
      <c r="G90" s="72"/>
      <c r="H90" s="65"/>
    </row>
    <row r="91" spans="1:8" s="67" customFormat="1" ht="29.25" customHeight="1" x14ac:dyDescent="0.25">
      <c r="A91" s="65"/>
      <c r="B91" s="20" t="s">
        <v>94</v>
      </c>
      <c r="C91" s="21" t="s">
        <v>95</v>
      </c>
      <c r="D91" s="68">
        <v>12741500</v>
      </c>
      <c r="E91" s="68">
        <f t="shared" si="12"/>
        <v>12741500</v>
      </c>
      <c r="F91" s="68">
        <f t="shared" si="12"/>
        <v>12741500</v>
      </c>
      <c r="G91" s="72"/>
      <c r="H91" s="65"/>
    </row>
    <row r="92" spans="1:8" s="67" customFormat="1" ht="33.75" customHeight="1" x14ac:dyDescent="0.25">
      <c r="A92" s="65"/>
      <c r="B92" s="18" t="s">
        <v>96</v>
      </c>
      <c r="C92" s="19" t="s">
        <v>97</v>
      </c>
      <c r="D92" s="66">
        <f>SUM(D93:D96)</f>
        <v>10506800</v>
      </c>
      <c r="E92" s="66">
        <f>SUM(E93:E96)</f>
        <v>10506800</v>
      </c>
      <c r="F92" s="66">
        <f>SUM(F93:F96)</f>
        <v>10506800</v>
      </c>
      <c r="G92" s="72"/>
      <c r="H92" s="65"/>
    </row>
    <row r="93" spans="1:8" s="67" customFormat="1" ht="35.25" customHeight="1" x14ac:dyDescent="0.25">
      <c r="A93" s="65"/>
      <c r="B93" s="20" t="s">
        <v>98</v>
      </c>
      <c r="C93" s="21" t="s">
        <v>99</v>
      </c>
      <c r="D93" s="68">
        <v>7850000</v>
      </c>
      <c r="E93" s="68">
        <f>D93</f>
        <v>7850000</v>
      </c>
      <c r="F93" s="68">
        <f>E93</f>
        <v>7850000</v>
      </c>
      <c r="G93" s="72"/>
      <c r="H93" s="65"/>
    </row>
    <row r="94" spans="1:8" s="67" customFormat="1" ht="33.75" customHeight="1" x14ac:dyDescent="0.25">
      <c r="A94" s="65"/>
      <c r="B94" s="20" t="s">
        <v>100</v>
      </c>
      <c r="C94" s="21" t="s">
        <v>101</v>
      </c>
      <c r="D94" s="68">
        <v>1345700</v>
      </c>
      <c r="E94" s="68">
        <f t="shared" ref="E94:E96" si="13">D94</f>
        <v>1345700</v>
      </c>
      <c r="F94" s="68">
        <f t="shared" ref="F94:F96" si="14">E94</f>
        <v>1345700</v>
      </c>
      <c r="G94" s="72"/>
      <c r="H94" s="65"/>
    </row>
    <row r="95" spans="1:8" s="67" customFormat="1" ht="35.25" customHeight="1" x14ac:dyDescent="0.25">
      <c r="A95" s="65"/>
      <c r="B95" s="20" t="s">
        <v>102</v>
      </c>
      <c r="C95" s="21" t="s">
        <v>103</v>
      </c>
      <c r="D95" s="68">
        <v>897100</v>
      </c>
      <c r="E95" s="68">
        <f t="shared" si="13"/>
        <v>897100</v>
      </c>
      <c r="F95" s="68">
        <f t="shared" si="14"/>
        <v>897100</v>
      </c>
      <c r="G95" s="72"/>
      <c r="H95" s="65"/>
    </row>
    <row r="96" spans="1:8" s="67" customFormat="1" ht="29.25" customHeight="1" x14ac:dyDescent="0.25">
      <c r="A96" s="65"/>
      <c r="B96" s="20" t="s">
        <v>104</v>
      </c>
      <c r="C96" s="21" t="s">
        <v>105</v>
      </c>
      <c r="D96" s="68">
        <v>414000</v>
      </c>
      <c r="E96" s="68">
        <f t="shared" si="13"/>
        <v>414000</v>
      </c>
      <c r="F96" s="68">
        <f t="shared" si="14"/>
        <v>414000</v>
      </c>
      <c r="G96" s="72"/>
      <c r="H96" s="65"/>
    </row>
    <row r="97" spans="1:8" s="67" customFormat="1" ht="37.5" customHeight="1" x14ac:dyDescent="0.25">
      <c r="A97" s="65"/>
      <c r="B97" s="18" t="s">
        <v>60</v>
      </c>
      <c r="C97" s="19" t="s">
        <v>124</v>
      </c>
      <c r="D97" s="66">
        <f>D98</f>
        <v>1378300</v>
      </c>
      <c r="E97" s="66">
        <f>E98</f>
        <v>1378300</v>
      </c>
      <c r="F97" s="28">
        <f>F98</f>
        <v>1378300</v>
      </c>
      <c r="G97" s="71"/>
      <c r="H97" s="65"/>
    </row>
    <row r="98" spans="1:8" s="67" customFormat="1" ht="29.25" customHeight="1" x14ac:dyDescent="0.25">
      <c r="A98" s="65"/>
      <c r="B98" s="20" t="s">
        <v>129</v>
      </c>
      <c r="C98" s="21" t="s">
        <v>61</v>
      </c>
      <c r="D98" s="68">
        <v>1378300</v>
      </c>
      <c r="E98" s="68">
        <f>D98</f>
        <v>1378300</v>
      </c>
      <c r="F98" s="29">
        <f>E98</f>
        <v>1378300</v>
      </c>
      <c r="G98" s="73"/>
      <c r="H98" s="65"/>
    </row>
    <row r="99" spans="1:8" s="67" customFormat="1" ht="29.25" customHeight="1" x14ac:dyDescent="0.25">
      <c r="A99" s="65"/>
      <c r="B99" s="83" t="s">
        <v>67</v>
      </c>
      <c r="C99" s="83" t="s">
        <v>132</v>
      </c>
      <c r="D99" s="84">
        <f>D100+D102+D104+D106+D108+D110+D112+D115</f>
        <v>244572000</v>
      </c>
      <c r="E99" s="84">
        <f t="shared" ref="E99" si="15">E100+E102+E104+E106+E108+E110+E112+E115</f>
        <v>244572000</v>
      </c>
      <c r="F99" s="84">
        <f>F100+F102+F104+F106+F108+F110+F112+F115</f>
        <v>131520000</v>
      </c>
      <c r="G99" s="85">
        <f>G100+G102+G104+G106+G108+G110+G112+G115</f>
        <v>113052000</v>
      </c>
      <c r="H99" s="65"/>
    </row>
    <row r="100" spans="1:8" s="67" customFormat="1" ht="29.25" customHeight="1" x14ac:dyDescent="0.25">
      <c r="A100" s="65"/>
      <c r="B100" s="18" t="s">
        <v>46</v>
      </c>
      <c r="C100" s="19" t="s">
        <v>80</v>
      </c>
      <c r="D100" s="66">
        <f>SUM(D101)</f>
        <v>97920000</v>
      </c>
      <c r="E100" s="66">
        <f>SUM(E101)</f>
        <v>97920000</v>
      </c>
      <c r="F100" s="26">
        <f>F101</f>
        <v>97920000</v>
      </c>
      <c r="G100" s="54">
        <f>G101</f>
        <v>0</v>
      </c>
      <c r="H100" s="65"/>
    </row>
    <row r="101" spans="1:8" s="67" customFormat="1" ht="36" customHeight="1" x14ac:dyDescent="0.25">
      <c r="A101" s="65"/>
      <c r="B101" s="20" t="s">
        <v>133</v>
      </c>
      <c r="C101" s="21" t="s">
        <v>82</v>
      </c>
      <c r="D101" s="68">
        <v>97920000</v>
      </c>
      <c r="E101" s="68">
        <f>D101</f>
        <v>97920000</v>
      </c>
      <c r="F101" s="27">
        <f>E101</f>
        <v>97920000</v>
      </c>
      <c r="G101" s="72"/>
      <c r="H101" s="65"/>
    </row>
    <row r="102" spans="1:8" s="67" customFormat="1" ht="41.25" customHeight="1" x14ac:dyDescent="0.25">
      <c r="A102" s="65"/>
      <c r="B102" s="18" t="s">
        <v>134</v>
      </c>
      <c r="C102" s="19" t="s">
        <v>135</v>
      </c>
      <c r="D102" s="66">
        <f>D103</f>
        <v>33600000</v>
      </c>
      <c r="E102" s="66">
        <f>E103</f>
        <v>33600000</v>
      </c>
      <c r="F102" s="26">
        <f>E102</f>
        <v>33600000</v>
      </c>
      <c r="G102" s="51"/>
      <c r="H102" s="65"/>
    </row>
    <row r="103" spans="1:8" s="67" customFormat="1" ht="33" customHeight="1" x14ac:dyDescent="0.25">
      <c r="A103" s="65"/>
      <c r="B103" s="20" t="s">
        <v>136</v>
      </c>
      <c r="C103" s="21" t="s">
        <v>135</v>
      </c>
      <c r="D103" s="68">
        <v>33600000</v>
      </c>
      <c r="E103" s="68">
        <v>33600000</v>
      </c>
      <c r="F103" s="27">
        <f>E103</f>
        <v>33600000</v>
      </c>
      <c r="G103" s="52"/>
      <c r="H103" s="65"/>
    </row>
    <row r="104" spans="1:8" s="67" customFormat="1" ht="29.25" customHeight="1" x14ac:dyDescent="0.25">
      <c r="A104" s="65"/>
      <c r="B104" s="18" t="s">
        <v>68</v>
      </c>
      <c r="C104" s="19" t="s">
        <v>137</v>
      </c>
      <c r="D104" s="66">
        <f>SUM(D105)</f>
        <v>11100000</v>
      </c>
      <c r="E104" s="66">
        <f>SUM(E105)</f>
        <v>11100000</v>
      </c>
      <c r="F104" s="25"/>
      <c r="G104" s="51">
        <f t="shared" ref="G104:G116" si="16">E104</f>
        <v>11100000</v>
      </c>
      <c r="H104" s="65"/>
    </row>
    <row r="105" spans="1:8" s="67" customFormat="1" ht="29.25" customHeight="1" x14ac:dyDescent="0.25">
      <c r="A105" s="65"/>
      <c r="B105" s="20">
        <v>6249</v>
      </c>
      <c r="C105" s="21" t="s">
        <v>138</v>
      </c>
      <c r="D105" s="68">
        <v>11100000</v>
      </c>
      <c r="E105" s="68">
        <f>D105</f>
        <v>11100000</v>
      </c>
      <c r="F105" s="25"/>
      <c r="G105" s="52">
        <f t="shared" si="16"/>
        <v>11100000</v>
      </c>
      <c r="H105" s="65"/>
    </row>
    <row r="106" spans="1:8" s="67" customFormat="1" ht="29.25" customHeight="1" x14ac:dyDescent="0.25">
      <c r="A106" s="65"/>
      <c r="B106" s="18" t="s">
        <v>53</v>
      </c>
      <c r="C106" s="19" t="s">
        <v>117</v>
      </c>
      <c r="D106" s="66">
        <f>SUM(D107)</f>
        <v>10325000</v>
      </c>
      <c r="E106" s="66">
        <f>SUM(E107)</f>
        <v>10325000</v>
      </c>
      <c r="F106" s="25"/>
      <c r="G106" s="51">
        <f t="shared" si="16"/>
        <v>10325000</v>
      </c>
      <c r="H106" s="65"/>
    </row>
    <row r="107" spans="1:8" s="67" customFormat="1" ht="29.25" customHeight="1" x14ac:dyDescent="0.25">
      <c r="A107" s="65"/>
      <c r="B107" s="20">
        <v>6757</v>
      </c>
      <c r="C107" s="21" t="s">
        <v>54</v>
      </c>
      <c r="D107" s="68">
        <v>10325000</v>
      </c>
      <c r="E107" s="68">
        <f>D107</f>
        <v>10325000</v>
      </c>
      <c r="F107" s="25"/>
      <c r="G107" s="52">
        <f t="shared" si="16"/>
        <v>10325000</v>
      </c>
      <c r="H107" s="65"/>
    </row>
    <row r="108" spans="1:8" s="67" customFormat="1" ht="64.5" customHeight="1" x14ac:dyDescent="0.25">
      <c r="A108" s="65"/>
      <c r="B108" s="18" t="s">
        <v>55</v>
      </c>
      <c r="C108" s="19" t="s">
        <v>139</v>
      </c>
      <c r="D108" s="66">
        <f>SUM(D109)</f>
        <v>3125000</v>
      </c>
      <c r="E108" s="66">
        <f>SUM(E109)</f>
        <v>3125000</v>
      </c>
      <c r="F108" s="25"/>
      <c r="G108" s="51">
        <f t="shared" si="16"/>
        <v>3125000</v>
      </c>
      <c r="H108" s="65"/>
    </row>
    <row r="109" spans="1:8" s="67" customFormat="1" ht="29.25" customHeight="1" x14ac:dyDescent="0.25">
      <c r="A109" s="65"/>
      <c r="B109" s="20" t="s">
        <v>121</v>
      </c>
      <c r="C109" s="21" t="s">
        <v>57</v>
      </c>
      <c r="D109" s="68">
        <v>3125000</v>
      </c>
      <c r="E109" s="68">
        <f>D109</f>
        <v>3125000</v>
      </c>
      <c r="F109" s="25"/>
      <c r="G109" s="52">
        <f t="shared" si="16"/>
        <v>3125000</v>
      </c>
      <c r="H109" s="65"/>
    </row>
    <row r="110" spans="1:8" s="67" customFormat="1" ht="31.5" x14ac:dyDescent="0.25">
      <c r="A110" s="65"/>
      <c r="B110" s="18" t="s">
        <v>58</v>
      </c>
      <c r="C110" s="19" t="s">
        <v>122</v>
      </c>
      <c r="D110" s="66">
        <f>SUM(D111)</f>
        <v>11000000</v>
      </c>
      <c r="E110" s="66">
        <f>SUM(E111)</f>
        <v>11000000</v>
      </c>
      <c r="F110" s="25"/>
      <c r="G110" s="51">
        <f t="shared" si="16"/>
        <v>11000000</v>
      </c>
      <c r="H110" s="65"/>
    </row>
    <row r="111" spans="1:8" s="67" customFormat="1" ht="29.25" customHeight="1" x14ac:dyDescent="0.25">
      <c r="A111" s="65"/>
      <c r="B111" s="20" t="s">
        <v>123</v>
      </c>
      <c r="C111" s="21" t="s">
        <v>59</v>
      </c>
      <c r="D111" s="68">
        <v>11000000</v>
      </c>
      <c r="E111" s="68">
        <f>D111</f>
        <v>11000000</v>
      </c>
      <c r="F111" s="25"/>
      <c r="G111" s="52">
        <f t="shared" si="16"/>
        <v>11000000</v>
      </c>
      <c r="H111" s="65"/>
    </row>
    <row r="112" spans="1:8" s="67" customFormat="1" ht="36.75" customHeight="1" x14ac:dyDescent="0.25">
      <c r="A112" s="65"/>
      <c r="B112" s="18" t="s">
        <v>60</v>
      </c>
      <c r="C112" s="19" t="s">
        <v>124</v>
      </c>
      <c r="D112" s="66">
        <f>SUM(D113:D114)</f>
        <v>68615000</v>
      </c>
      <c r="E112" s="66">
        <f>SUM(E113:E114)</f>
        <v>68615000</v>
      </c>
      <c r="F112" s="25"/>
      <c r="G112" s="51">
        <f t="shared" si="16"/>
        <v>68615000</v>
      </c>
      <c r="H112" s="65"/>
    </row>
    <row r="113" spans="1:8" s="67" customFormat="1" ht="29.25" customHeight="1" x14ac:dyDescent="0.25">
      <c r="A113" s="65"/>
      <c r="B113" s="20" t="s">
        <v>125</v>
      </c>
      <c r="C113" s="21" t="s">
        <v>126</v>
      </c>
      <c r="D113" s="68">
        <v>10015000</v>
      </c>
      <c r="E113" s="68">
        <f>D113</f>
        <v>10015000</v>
      </c>
      <c r="F113" s="25"/>
      <c r="G113" s="52">
        <f t="shared" si="16"/>
        <v>10015000</v>
      </c>
      <c r="H113" s="65"/>
    </row>
    <row r="114" spans="1:8" s="67" customFormat="1" ht="29.25" customHeight="1" x14ac:dyDescent="0.25">
      <c r="A114" s="65"/>
      <c r="B114" s="20" t="s">
        <v>129</v>
      </c>
      <c r="C114" s="21" t="s">
        <v>72</v>
      </c>
      <c r="D114" s="68">
        <v>58600000</v>
      </c>
      <c r="E114" s="68">
        <f>D114</f>
        <v>58600000</v>
      </c>
      <c r="F114" s="25"/>
      <c r="G114" s="52">
        <f t="shared" si="16"/>
        <v>58600000</v>
      </c>
      <c r="H114" s="65"/>
    </row>
    <row r="115" spans="1:8" s="67" customFormat="1" ht="20.25" customHeight="1" x14ac:dyDescent="0.25">
      <c r="A115" s="65"/>
      <c r="B115" s="18" t="s">
        <v>62</v>
      </c>
      <c r="C115" s="19" t="s">
        <v>61</v>
      </c>
      <c r="D115" s="66">
        <f>SUM(D116)</f>
        <v>8887000</v>
      </c>
      <c r="E115" s="66">
        <f>SUM(E116)</f>
        <v>8887000</v>
      </c>
      <c r="F115" s="65"/>
      <c r="G115" s="51">
        <f t="shared" si="16"/>
        <v>8887000</v>
      </c>
      <c r="H115" s="65"/>
    </row>
    <row r="116" spans="1:8" s="67" customFormat="1" ht="29.25" customHeight="1" x14ac:dyDescent="0.25">
      <c r="A116" s="65"/>
      <c r="B116" s="20" t="s">
        <v>131</v>
      </c>
      <c r="C116" s="21" t="s">
        <v>64</v>
      </c>
      <c r="D116" s="68">
        <v>8887000</v>
      </c>
      <c r="E116" s="68">
        <f>D116</f>
        <v>8887000</v>
      </c>
      <c r="F116" s="25"/>
      <c r="G116" s="52">
        <f t="shared" si="16"/>
        <v>8887000</v>
      </c>
      <c r="H116" s="65"/>
    </row>
    <row r="117" spans="1:8" s="75" customFormat="1" ht="29.25" customHeight="1" x14ac:dyDescent="0.25">
      <c r="A117" s="74"/>
      <c r="B117" s="18" t="s">
        <v>17</v>
      </c>
      <c r="C117" s="19" t="s">
        <v>155</v>
      </c>
      <c r="D117" s="66">
        <f>D118+D121</f>
        <v>23900000</v>
      </c>
      <c r="E117" s="66">
        <f t="shared" ref="E117:G117" si="17">E118+E121</f>
        <v>23900000</v>
      </c>
      <c r="F117" s="66">
        <f t="shared" si="17"/>
        <v>0</v>
      </c>
      <c r="G117" s="71">
        <f t="shared" si="17"/>
        <v>23900000</v>
      </c>
      <c r="H117" s="74"/>
    </row>
    <row r="118" spans="1:8" s="67" customFormat="1" ht="33.75" customHeight="1" x14ac:dyDescent="0.25">
      <c r="A118" s="65"/>
      <c r="B118" s="18" t="s">
        <v>44</v>
      </c>
      <c r="C118" s="18" t="s">
        <v>140</v>
      </c>
      <c r="D118" s="22">
        <f>D119</f>
        <v>15600000</v>
      </c>
      <c r="E118" s="22">
        <f t="shared" ref="E118:G118" si="18">E119</f>
        <v>15600000</v>
      </c>
      <c r="F118" s="22">
        <f t="shared" si="18"/>
        <v>0</v>
      </c>
      <c r="G118" s="53">
        <f t="shared" si="18"/>
        <v>15600000</v>
      </c>
      <c r="H118" s="65"/>
    </row>
    <row r="119" spans="1:8" s="67" customFormat="1" ht="36" customHeight="1" x14ac:dyDescent="0.25">
      <c r="A119" s="65"/>
      <c r="B119" s="18" t="s">
        <v>60</v>
      </c>
      <c r="C119" s="19" t="s">
        <v>124</v>
      </c>
      <c r="D119" s="66">
        <f>SUM(D120)</f>
        <v>15600000</v>
      </c>
      <c r="E119" s="66">
        <f>SUM(E120)</f>
        <v>15600000</v>
      </c>
      <c r="F119" s="25"/>
      <c r="G119" s="51">
        <f>E119</f>
        <v>15600000</v>
      </c>
      <c r="H119" s="65"/>
    </row>
    <row r="120" spans="1:8" s="67" customFormat="1" ht="36" customHeight="1" x14ac:dyDescent="0.25">
      <c r="A120" s="65"/>
      <c r="B120" s="20" t="s">
        <v>125</v>
      </c>
      <c r="C120" s="21" t="s">
        <v>126</v>
      </c>
      <c r="D120" s="68">
        <v>15600000</v>
      </c>
      <c r="E120" s="68">
        <f>D120</f>
        <v>15600000</v>
      </c>
      <c r="F120" s="25"/>
      <c r="G120" s="52">
        <f>E120</f>
        <v>15600000</v>
      </c>
      <c r="H120" s="65"/>
    </row>
    <row r="121" spans="1:8" s="67" customFormat="1" ht="33.75" customHeight="1" x14ac:dyDescent="0.25">
      <c r="A121" s="65"/>
      <c r="B121" s="18" t="s">
        <v>65</v>
      </c>
      <c r="C121" s="18" t="s">
        <v>141</v>
      </c>
      <c r="D121" s="22">
        <f>D122+D124+D127</f>
        <v>8300000</v>
      </c>
      <c r="E121" s="22">
        <f t="shared" ref="E121:G121" si="19">E122+E124+E127</f>
        <v>8300000</v>
      </c>
      <c r="F121" s="22">
        <f t="shared" si="19"/>
        <v>0</v>
      </c>
      <c r="G121" s="53">
        <f t="shared" si="19"/>
        <v>8300000</v>
      </c>
      <c r="H121" s="65"/>
    </row>
    <row r="122" spans="1:8" s="67" customFormat="1" ht="29.25" customHeight="1" x14ac:dyDescent="0.25">
      <c r="A122" s="65"/>
      <c r="B122" s="18" t="s">
        <v>53</v>
      </c>
      <c r="C122" s="19" t="s">
        <v>117</v>
      </c>
      <c r="D122" s="30">
        <f>SUM(D123)</f>
        <v>500000</v>
      </c>
      <c r="E122" s="30">
        <f>SUM(E123)</f>
        <v>500000</v>
      </c>
      <c r="F122" s="25"/>
      <c r="G122" s="55">
        <f>E122</f>
        <v>500000</v>
      </c>
      <c r="H122" s="65"/>
    </row>
    <row r="123" spans="1:8" s="67" customFormat="1" ht="29.25" customHeight="1" x14ac:dyDescent="0.25">
      <c r="A123" s="65"/>
      <c r="B123" s="20">
        <v>6757</v>
      </c>
      <c r="C123" s="21" t="s">
        <v>54</v>
      </c>
      <c r="D123" s="31">
        <v>500000</v>
      </c>
      <c r="E123" s="31">
        <f>D123</f>
        <v>500000</v>
      </c>
      <c r="F123" s="25"/>
      <c r="G123" s="56">
        <f t="shared" ref="G123:G128" si="20">E123</f>
        <v>500000</v>
      </c>
      <c r="H123" s="65"/>
    </row>
    <row r="124" spans="1:8" s="67" customFormat="1" ht="36" customHeight="1" x14ac:dyDescent="0.25">
      <c r="A124" s="65"/>
      <c r="B124" s="18" t="s">
        <v>60</v>
      </c>
      <c r="C124" s="19" t="s">
        <v>124</v>
      </c>
      <c r="D124" s="30">
        <f>SUM(D125:D126)</f>
        <v>4800000</v>
      </c>
      <c r="E124" s="30">
        <f>SUM(E125:E126)</f>
        <v>4800000</v>
      </c>
      <c r="F124" s="25"/>
      <c r="G124" s="55">
        <f t="shared" si="20"/>
        <v>4800000</v>
      </c>
      <c r="H124" s="65"/>
    </row>
    <row r="125" spans="1:8" s="67" customFormat="1" ht="36" customHeight="1" x14ac:dyDescent="0.25">
      <c r="A125" s="65"/>
      <c r="B125" s="20" t="s">
        <v>125</v>
      </c>
      <c r="C125" s="21" t="s">
        <v>126</v>
      </c>
      <c r="D125" s="31">
        <v>2700000</v>
      </c>
      <c r="E125" s="31">
        <f>D125</f>
        <v>2700000</v>
      </c>
      <c r="F125" s="25"/>
      <c r="G125" s="56">
        <f t="shared" si="20"/>
        <v>2700000</v>
      </c>
      <c r="H125" s="65"/>
    </row>
    <row r="126" spans="1:8" s="67" customFormat="1" ht="36" customHeight="1" x14ac:dyDescent="0.25">
      <c r="A126" s="65"/>
      <c r="B126" s="20" t="s">
        <v>127</v>
      </c>
      <c r="C126" s="21" t="s">
        <v>142</v>
      </c>
      <c r="D126" s="31">
        <v>2100000</v>
      </c>
      <c r="E126" s="31">
        <v>2100000</v>
      </c>
      <c r="F126" s="31"/>
      <c r="G126" s="56">
        <f t="shared" si="20"/>
        <v>2100000</v>
      </c>
      <c r="H126" s="65"/>
    </row>
    <row r="127" spans="1:8" s="67" customFormat="1" ht="39.75" customHeight="1" x14ac:dyDescent="0.25">
      <c r="A127" s="65"/>
      <c r="B127" s="18" t="s">
        <v>62</v>
      </c>
      <c r="C127" s="19" t="s">
        <v>61</v>
      </c>
      <c r="D127" s="30">
        <f>SUM(D128)</f>
        <v>3000000</v>
      </c>
      <c r="E127" s="30">
        <f>SUM(E128)</f>
        <v>3000000</v>
      </c>
      <c r="F127" s="32"/>
      <c r="G127" s="55">
        <f t="shared" si="20"/>
        <v>3000000</v>
      </c>
      <c r="H127" s="65"/>
    </row>
    <row r="128" spans="1:8" s="67" customFormat="1" ht="30.75" customHeight="1" x14ac:dyDescent="0.25">
      <c r="A128" s="65"/>
      <c r="B128" s="20" t="s">
        <v>131</v>
      </c>
      <c r="C128" s="21" t="s">
        <v>64</v>
      </c>
      <c r="D128" s="31">
        <v>3000000</v>
      </c>
      <c r="E128" s="31">
        <f>D128</f>
        <v>3000000</v>
      </c>
      <c r="F128" s="25"/>
      <c r="G128" s="56">
        <f t="shared" si="20"/>
        <v>3000000</v>
      </c>
      <c r="H128" s="65"/>
    </row>
    <row r="129" spans="1:8" ht="22.5" customHeight="1" x14ac:dyDescent="0.25">
      <c r="A129" s="266"/>
      <c r="B129" s="9"/>
      <c r="C129" s="34"/>
      <c r="D129" s="247" t="s">
        <v>169</v>
      </c>
      <c r="E129" s="247"/>
      <c r="F129" s="247"/>
      <c r="G129" s="247"/>
      <c r="H129" s="247"/>
    </row>
    <row r="130" spans="1:8" s="59" customFormat="1" ht="15.75" x14ac:dyDescent="0.25">
      <c r="A130" s="266"/>
      <c r="B130" s="80"/>
      <c r="C130" s="81" t="s">
        <v>156</v>
      </c>
      <c r="D130" s="267" t="s">
        <v>168</v>
      </c>
      <c r="E130" s="267"/>
      <c r="F130" s="267"/>
      <c r="G130" s="267"/>
      <c r="H130" s="267"/>
    </row>
    <row r="131" spans="1:8" s="59" customFormat="1" ht="15.75" x14ac:dyDescent="0.25">
      <c r="A131" s="266"/>
      <c r="B131" s="80"/>
      <c r="C131" s="81"/>
      <c r="D131" s="82"/>
      <c r="E131" s="43"/>
      <c r="F131" s="43"/>
      <c r="G131" s="43"/>
      <c r="H131" s="43"/>
    </row>
    <row r="132" spans="1:8" s="59" customFormat="1" ht="15.75" x14ac:dyDescent="0.25">
      <c r="A132" s="266"/>
      <c r="B132" s="80"/>
      <c r="C132" s="81"/>
      <c r="D132" s="35"/>
      <c r="E132" s="43"/>
      <c r="F132" s="43"/>
      <c r="G132" s="43"/>
      <c r="H132" s="43"/>
    </row>
    <row r="133" spans="1:8" s="59" customFormat="1" ht="15.75" x14ac:dyDescent="0.25">
      <c r="A133" s="266"/>
      <c r="B133" s="80"/>
      <c r="C133" s="81"/>
      <c r="D133" s="35"/>
      <c r="E133" s="43"/>
      <c r="F133" s="43"/>
      <c r="G133" s="43"/>
      <c r="H133" s="43"/>
    </row>
    <row r="134" spans="1:8" s="59" customFormat="1" ht="15.75" x14ac:dyDescent="0.25">
      <c r="A134" s="266"/>
      <c r="B134" s="80"/>
      <c r="C134" s="81"/>
      <c r="D134" s="35"/>
      <c r="E134" s="43"/>
      <c r="F134" s="43"/>
      <c r="G134" s="43"/>
      <c r="H134" s="43"/>
    </row>
    <row r="135" spans="1:8" s="59" customFormat="1" ht="15.75" x14ac:dyDescent="0.25">
      <c r="A135" s="266"/>
      <c r="B135" s="80"/>
      <c r="C135" s="81" t="s">
        <v>157</v>
      </c>
      <c r="D135" s="268" t="s">
        <v>74</v>
      </c>
      <c r="E135" s="268"/>
      <c r="F135" s="268"/>
      <c r="G135" s="268"/>
      <c r="H135" s="268"/>
    </row>
    <row r="136" spans="1:8" ht="20.25" x14ac:dyDescent="0.25">
      <c r="A136" s="266"/>
      <c r="B136" s="9"/>
      <c r="C136" s="269"/>
      <c r="D136" s="269"/>
      <c r="E136" s="76"/>
      <c r="F136" s="76"/>
      <c r="G136" s="76"/>
      <c r="H136" s="76"/>
    </row>
    <row r="137" spans="1:8" ht="18.75" x14ac:dyDescent="0.25">
      <c r="A137" s="266"/>
      <c r="B137" s="9"/>
      <c r="C137" s="270"/>
      <c r="D137" s="270"/>
    </row>
  </sheetData>
  <mergeCells count="19">
    <mergeCell ref="A129:A137"/>
    <mergeCell ref="D129:H129"/>
    <mergeCell ref="D130:H130"/>
    <mergeCell ref="D135:H135"/>
    <mergeCell ref="C136:D136"/>
    <mergeCell ref="C137:D137"/>
    <mergeCell ref="A7:H7"/>
    <mergeCell ref="A8:A9"/>
    <mergeCell ref="C8:C9"/>
    <mergeCell ref="D8:D9"/>
    <mergeCell ref="E8:E9"/>
    <mergeCell ref="F8:H8"/>
    <mergeCell ref="B8:B9"/>
    <mergeCell ref="A6:H6"/>
    <mergeCell ref="A1:H1"/>
    <mergeCell ref="A2:H2"/>
    <mergeCell ref="A3:H3"/>
    <mergeCell ref="A4:H4"/>
    <mergeCell ref="A5:H5"/>
  </mergeCells>
  <pageMargins left="0.35" right="0.19" top="0.27" bottom="0.34" header="0.16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DU TOAN</vt:lpstr>
      <vt:lpstr>BIEU 03 6T ĐAU NAM</vt:lpstr>
      <vt:lpstr>BIEU 03  6TCUOI NAM</vt:lpstr>
      <vt:lpstr>BIEU 03 CA  NAM</vt:lpstr>
      <vt:lpstr>BIEU 04 (2)</vt:lpstr>
      <vt:lpstr>'BIEU 03  6TCUOI NAM'!chuong_pl_7</vt:lpstr>
      <vt:lpstr>'BIEU 03 6T ĐAU NAM'!chuong_pl_7</vt:lpstr>
      <vt:lpstr>'BIEU 03 CA  NAM'!chuong_pl_7</vt:lpstr>
      <vt:lpstr>'BIEU 03  6TCUOI NAM'!Print_Titles</vt:lpstr>
      <vt:lpstr>'BIEU 03 6T ĐAU NAM'!Print_Titles</vt:lpstr>
      <vt:lpstr>'BIEU 03 CA  NAM'!Print_Titles</vt:lpstr>
      <vt:lpstr>'BIEU 04 (2)'!Print_Titles</vt:lpstr>
      <vt:lpstr>'DU TOAN'!Print_Titles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2024-08-26T09:37:49Z</cp:lastPrinted>
  <dcterms:created xsi:type="dcterms:W3CDTF">2020-05-14T08:55:32Z</dcterms:created>
  <dcterms:modified xsi:type="dcterms:W3CDTF">2024-12-09T02:37:54Z</dcterms:modified>
</cp:coreProperties>
</file>